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activeTab="2"/>
  </bookViews>
  <sheets>
    <sheet name="报价说明" sheetId="3" r:id="rId1"/>
    <sheet name="1、详细工程量 清单（低压工程）" sheetId="2" r:id="rId2"/>
    <sheet name="2、详细工程量 清单（高压工程）" sheetId="4" r:id="rId3"/>
  </sheets>
  <definedNames>
    <definedName name="_xlnm._FilterDatabase" localSheetId="1" hidden="1">'1、详细工程量 清单（低压工程）'!$A$3:$K$77</definedName>
    <definedName name="_xlnm.Print_Area" localSheetId="1">'1、详细工程量 清单（低压工程）'!$A$1:$K$77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<sst xmlns="http://schemas.openxmlformats.org/spreadsheetml/2006/main" count="489" uniqueCount="302">
  <si>
    <t>合同价格说明</t>
  </si>
  <si>
    <t>1. 电缆及元器件按招标人及国家相关技术标准暂由乙方采购。</t>
  </si>
  <si>
    <r>
      <rPr>
        <sz val="11"/>
        <color rgb="FF000000"/>
        <rFont val="微软雅黑"/>
        <charset val="134"/>
      </rPr>
      <t>2. 如市场价格有较大波动或国家政策调整，新开工的项目仅对电缆价格作相应调整
（铜价/铝价±10%以内双方均不做调整，电缆价格对应基准铜价为1#电解铜72805元/吨，A00铝价19340元/吨为准，调价以上海有色网首页（http://www.smm.cn/)1#电解铜和A00铝价格进行调整，调价公式为：电缆结算价=投标中标价</t>
    </r>
    <r>
      <rPr>
        <sz val="11"/>
        <color rgb="FF000000"/>
        <rFont val="宋体"/>
        <charset val="134"/>
      </rPr>
      <t>±（下单当期铜</t>
    </r>
    <r>
      <rPr>
        <sz val="11"/>
        <color rgb="FF000000"/>
        <rFont val="微软雅黑"/>
        <charset val="134"/>
      </rPr>
      <t xml:space="preserve"> 价或铝价-基准铜 价或铝价*1.1）*8.9（铝为2.7）*标称截面积/1000000；</t>
    </r>
  </si>
  <si>
    <t>3. 工程量按实计算，如遇本报价清单无此项目价格，按当地信息价(优先)或定额,没有的按原清单同类项目重新换算组价(优先)或按市场价(需核定)报甲方及时代业主审核同意后，并入工程结算。</t>
  </si>
  <si>
    <t>4、电缆、箱变按招标人及国家标准由乙方采购，采购的品牌应取得当地供电公司及业主认可同意。</t>
  </si>
  <si>
    <t>时代电服3代乘用车换电站基建及电力施工（土建/低压部分）工程量清单</t>
  </si>
  <si>
    <t>序号</t>
  </si>
  <si>
    <t>项目名称</t>
  </si>
  <si>
    <t>工作内容及项目特征</t>
  </si>
  <si>
    <t>实际报价品牌</t>
  </si>
  <si>
    <t>单位</t>
  </si>
  <si>
    <t>数量</t>
  </si>
  <si>
    <t>主材费</t>
  </si>
  <si>
    <t>人机费</t>
  </si>
  <si>
    <t>综合单价</t>
  </si>
  <si>
    <t>合计</t>
  </si>
  <si>
    <t>备注</t>
  </si>
  <si>
    <t>一、</t>
  </si>
  <si>
    <t>箱变模块</t>
  </si>
  <si>
    <t>系统调试</t>
  </si>
  <si>
    <t>1.1.1</t>
  </si>
  <si>
    <t>电缆交流试验（耐压试验、电缆临时固定、试验、电缆故障测试）</t>
  </si>
  <si>
    <t>现场测试，并出具相关报告</t>
  </si>
  <si>
    <t>点</t>
  </si>
  <si>
    <t>1.1.2</t>
  </si>
  <si>
    <t>输配电装置系统调试(≤10kV 交流供电 带断路器)</t>
  </si>
  <si>
    <t>现场测试，并出具相关报告。依据现场改造内容决定是否施工，待甲方乙方现场确认</t>
  </si>
  <si>
    <t>系统</t>
  </si>
  <si>
    <t>1.1.3</t>
  </si>
  <si>
    <t>组合型成套箱式变电站系统安装调试(变压器容量≤1250kV·A)</t>
  </si>
  <si>
    <t>座</t>
  </si>
  <si>
    <t>1.2</t>
  </si>
  <si>
    <t>低压馈线柜改造</t>
  </si>
  <si>
    <t>1.2.1</t>
  </si>
  <si>
    <t>塑壳断路器，630A/630A,50kA，含分励脱扣器</t>
  </si>
  <si>
    <t>塑壳断路器采购、运输、安装、调试、标签标识、对应电缆标签标识，完工拍照，照片做成文档交付</t>
  </si>
  <si>
    <t>上海良信等品牌库约定品牌</t>
  </si>
  <si>
    <t>个</t>
  </si>
  <si>
    <t>1.2.2</t>
  </si>
  <si>
    <r>
      <rPr>
        <sz val="10"/>
        <color theme="1"/>
        <rFont val="宋体"/>
        <charset val="134"/>
      </rPr>
      <t>塑壳断路器</t>
    </r>
    <r>
      <rPr>
        <sz val="10"/>
        <color theme="1"/>
        <rFont val="宋体"/>
        <charset val="134"/>
      </rPr>
      <t>，100</t>
    </r>
    <r>
      <rPr>
        <sz val="10"/>
        <color theme="1"/>
        <rFont val="Times New Roman"/>
        <charset val="134"/>
      </rPr>
      <t>A/160A,50kA</t>
    </r>
    <r>
      <rPr>
        <sz val="10"/>
        <color theme="1"/>
        <rFont val="宋体"/>
        <charset val="134"/>
      </rPr>
      <t>，含分励脱扣器</t>
    </r>
  </si>
  <si>
    <t>1.2.3</t>
  </si>
  <si>
    <t>电流互感器，2500A/5A  0.2S</t>
  </si>
  <si>
    <t>电流互感器采购、运输、安装、调试、标签标识</t>
  </si>
  <si>
    <t>大连二互等品牌库约定品牌</t>
  </si>
  <si>
    <t>1.2.4</t>
  </si>
  <si>
    <t>电流互感器，750A/5A  0.2S</t>
  </si>
  <si>
    <t>1.2.5</t>
  </si>
  <si>
    <r>
      <rPr>
        <sz val="10"/>
        <color theme="1"/>
        <rFont val="宋体"/>
        <charset val="134"/>
      </rPr>
      <t>电流互感器，100</t>
    </r>
    <r>
      <rPr>
        <sz val="10"/>
        <color theme="1"/>
        <rFont val="Times New Roman"/>
        <charset val="134"/>
      </rPr>
      <t>A/5A  0.2S</t>
    </r>
  </si>
  <si>
    <t>1.2.6</t>
  </si>
  <si>
    <t>铜母排，TMY-40*4</t>
  </si>
  <si>
    <t>采购、运输、安装、调试</t>
  </si>
  <si>
    <t>鸽牌等品牌库约定品牌</t>
  </si>
  <si>
    <t>米</t>
  </si>
  <si>
    <t>1.2.7</t>
  </si>
  <si>
    <t>铜母排，TMY-63*6.3</t>
  </si>
  <si>
    <t>1.2.8</t>
  </si>
  <si>
    <t>铜母排，TMY-80*6.3</t>
  </si>
  <si>
    <t>1.2.9</t>
  </si>
  <si>
    <t>铜母排，TMY-80*8</t>
  </si>
  <si>
    <t>1.2.10</t>
  </si>
  <si>
    <t>铜母排，TMY-100*8</t>
  </si>
  <si>
    <t>1.2.11</t>
  </si>
  <si>
    <t>铜母排，TMY-100*10</t>
  </si>
  <si>
    <t>1.2.12</t>
  </si>
  <si>
    <t>铜母排，TMY-125*10</t>
  </si>
  <si>
    <t>1.2.13</t>
  </si>
  <si>
    <t>安科瑞多功能电表AMC72L-HZK2CSF（8费率）</t>
  </si>
  <si>
    <t>1、电表采购、运输、安装、接线、调试、参数设置、标签标识。完工拍照，照片做成文档交付
2、表示为：液晶国网电表（显示全中文），需具备：谐波检测、尖峰平谷分时计费、开关量反馈、双通讯的功能配置。</t>
  </si>
  <si>
    <t>安科瑞等品牌库约定品牌</t>
  </si>
  <si>
    <t>1.2.14</t>
  </si>
  <si>
    <t>人工改造费、辅材费（按钮、指示灯等）、调试费等</t>
  </si>
  <si>
    <t>包含相关辅材费用、相关人工费用等一切费用</t>
  </si>
  <si>
    <t>项</t>
  </si>
  <si>
    <t>二、</t>
  </si>
  <si>
    <t>换电站模块</t>
  </si>
  <si>
    <t>2.1</t>
  </si>
  <si>
    <t>换电站基础</t>
  </si>
  <si>
    <t>2.1.1</t>
  </si>
  <si>
    <t>平整场地</t>
  </si>
  <si>
    <t>场地平整，标高±15cm以内，包含挖、填、运、找平</t>
  </si>
  <si>
    <t>m2</t>
  </si>
  <si>
    <t>2.1.2</t>
  </si>
  <si>
    <t>土方开挖(包含但不限于开挖、装车和堆放等)</t>
  </si>
  <si>
    <t>仅计算换电站筏板基础下方土方开挖的工程量。包含但不限于开挖、装车和堆放等</t>
  </si>
  <si>
    <t>m3</t>
  </si>
  <si>
    <t>2.1.3</t>
  </si>
  <si>
    <t>土方回填</t>
  </si>
  <si>
    <t>包含现场取料铺设、基坑回填、管沟回填、夯实等，回填料利用原场地开挖弃土，特殊情况采用级配砂石回填，报价综合考虑</t>
  </si>
  <si>
    <t>2.1.4</t>
  </si>
  <si>
    <t>余方弃置(包括但不限于
装车、外运 运距综合考虑)</t>
  </si>
  <si>
    <t>包括但不限于装车、外运、弃土费，运距综合考虑</t>
  </si>
  <si>
    <t>2.1.5</t>
  </si>
  <si>
    <t>基础(C15预拌非泵送普通混凝土 垫层)</t>
  </si>
  <si>
    <t>1.100厚C15混凝土垫层 
2.混凝土制作、运输、浇筑、养护，混凝土种类综合考虑
3.满足设计图纸要求及相关规范、技术要求的一切工作</t>
  </si>
  <si>
    <t>2.1.6</t>
  </si>
  <si>
    <t>现浇混凝土胶合板模板(基础 垫层)</t>
  </si>
  <si>
    <t>1、模板制作、安装、拆除、整理堆放、场内外运输，模板支撑、维护、清理模板粘结物及模内杂物、刷隔离剂等等</t>
  </si>
  <si>
    <t>2.1.7</t>
  </si>
  <si>
    <t>C30预拌非泵送普通混凝土(无梁式满堂基础)</t>
  </si>
  <si>
    <t>1.300厚C30混凝土基础
2.混凝土制作、运输、浇筑、养护，混凝土种类综合考虑
3.满足设计图纸要求及相关规范、技术要求的一切工作
4、混凝土基础高出地面部分（侧边）需刷黄黑相间油漆</t>
  </si>
  <si>
    <t>2.1.8</t>
  </si>
  <si>
    <t>现浇混凝土胶合板模板(基础 满堂基础、桩承台 无梁式)</t>
  </si>
  <si>
    <t>2.1.9</t>
  </si>
  <si>
    <t>C30预拌非泵送普通混凝土(坡道)</t>
  </si>
  <si>
    <t>换电站进出口坡道</t>
  </si>
  <si>
    <t>2.1.10</t>
  </si>
  <si>
    <t>砂石垫层(天然级配)</t>
  </si>
  <si>
    <t>地面强度不满足时，需要开挖、换填（换填深度按地质情况确定）基底换填500厚级配砂石，每边外扩500mm.</t>
  </si>
  <si>
    <t>仅地基承载力不足时，需要此工艺，下挖深度需经甲方确认</t>
  </si>
  <si>
    <t>2.1.11</t>
  </si>
  <si>
    <t>现浇构件带肋钢筋HRB400以内(直径12-18mm)</t>
  </si>
  <si>
    <r>
      <rPr>
        <sz val="10"/>
        <rFont val="等线"/>
        <charset val="134"/>
      </rPr>
      <t>1.</t>
    </r>
    <r>
      <rPr>
        <b/>
        <sz val="10"/>
        <rFont val="等线"/>
        <charset val="134"/>
      </rPr>
      <t>基础</t>
    </r>
    <r>
      <rPr>
        <sz val="10"/>
        <rFont val="等线"/>
        <charset val="134"/>
      </rPr>
      <t>直径12mm钢筋，双层双向含板凳筋制作安装
2.制作、运输、安装、绑扎、点焊、拼装、植筋、浇捣混凝土时钢筋维护等
3.满足设计图纸要求及相关规范、技术要求的一切工作</t>
    </r>
  </si>
  <si>
    <t>t</t>
  </si>
  <si>
    <t>2.1.12</t>
  </si>
  <si>
    <t>铁件、螺栓(预埋铁件安装)M1</t>
  </si>
  <si>
    <t>1、预埋厚20mm,250*250mm的钢板，钢板上表面高出基础面5mm,
2、预埋钢板按图设计底座弯钩底座
3、所有外露铁件均应除锈后涂红丹两道，刷防锈漆两度（银灰色）</t>
  </si>
  <si>
    <t>块</t>
  </si>
  <si>
    <t>2.1.13</t>
  </si>
  <si>
    <t>铁件、螺栓(预埋铁件安装)M2</t>
  </si>
  <si>
    <t>1、预埋厚20mm,80*250mm的钢板，钢板上表面高出基础面5mm,数量3块
2、预埋钢板按图设计底座弯钩底座
3、所有外露铁件均应除锈后涂红丹两道，刷防锈漆两度（银灰色）</t>
  </si>
  <si>
    <t>2.1.14</t>
  </si>
  <si>
    <t>集水坑</t>
  </si>
  <si>
    <t>集水坑防水处理
1、20mm厚1：2防水水泥砂浆
2、水泥基渗透结晶型防水涂料厚度不小于1.0mm，用量不小于1.5kg/m
3、钢筋混凝土板：100厚C15素混凝土垫层
4、集水坑四周护边角钢坑边均设</t>
  </si>
  <si>
    <t>2.1.15</t>
  </si>
  <si>
    <t>角钢(L160*100*10mm)</t>
  </si>
  <si>
    <t>1、基础地面预埋件
2、所有外露铁件均应除锈后涂红丹两道，刷防锈漆两度（银灰色）
3、角钢围堰与基础面交接处需刷防水涂料，u混凝土基础面防水涂料宽度≥30cm，角钢侧边防水涂料高度≥10cm</t>
  </si>
  <si>
    <t>2.1.16</t>
  </si>
  <si>
    <t>换电站防撞柱杆安装</t>
  </si>
  <si>
    <t xml:space="preserve">镀锌钢管  DN110*1000   </t>
  </si>
  <si>
    <t>根</t>
  </si>
  <si>
    <t>选配。根据现场实际情况决定是否施工，待甲方明确后施工</t>
  </si>
  <si>
    <t>防雷接地系统</t>
  </si>
  <si>
    <t>2.2.1</t>
  </si>
  <si>
    <t>镀锌圆钢接地极 50*4*2500</t>
  </si>
  <si>
    <t>1.接地极制作、安装
2.完成接地极的其他一切相关工程内容及材料费用</t>
  </si>
  <si>
    <t>2.2.2</t>
  </si>
  <si>
    <t>接地母线敷设 热浸锌扁钢-40*4</t>
  </si>
  <si>
    <t>1.接地母线制作、安装、补刷(喷)油漆，与换电站设备有效焊接
2.完成接地母线安装的其他一切相关工程内容及材料费用
3、含与换电站集装箱设备的外壳避雷接地连接、电箱重复接地预留，通过接地导线（ZB-YJVR-1kV-50）引上至电箱PE母排处连接作为保护接地</t>
  </si>
  <si>
    <t>m</t>
  </si>
  <si>
    <t>2.2.3</t>
  </si>
  <si>
    <t>接地母线敷设 热浸锌扁钢-50*5</t>
  </si>
  <si>
    <t xml:space="preserve">1.接地母线制作、安装、补刷(喷)油溶，与换电站设备有效焊接
2.完成接地母线安装的其他一切相关工程内容及材料费用
</t>
  </si>
  <si>
    <t>2.2.4</t>
  </si>
  <si>
    <t>接地网安装(均压环敷设 利用圈梁钢筋，含与换电站集装箱设备的外壳避雷接地连接、电箱重复接地预留等)</t>
  </si>
  <si>
    <t>均压环敷设 利用圈梁钢筋，含与换电站集装箱设备的外壳避雷接地连接、电箱重复接地预留，通过接地导线（ZB-YJVR-1kV-50）引上至电箱PE母排处连接作为保护接地</t>
  </si>
  <si>
    <t>2.2.5</t>
  </si>
  <si>
    <t>接地系统测试(接地网)</t>
  </si>
  <si>
    <t>三、</t>
  </si>
  <si>
    <t>电缆</t>
  </si>
  <si>
    <t>低压电缆：</t>
  </si>
  <si>
    <t>3.1.1</t>
  </si>
  <si>
    <t xml:space="preserve">铜芯电力电缆敷设 YJV-1KV-3*150+2*70 室外敷设 五芯电力电缆敷设 </t>
  </si>
  <si>
    <t>1.材质:铜芯
2.开盘、检查、架线盘、敷设、锯断、排列、整理、固定、配合试验、收盘、临时封头、挂牌、防火封堵、电缆敷设设施安装及拆除、绝缘电阻测试等(需出具测试报告)、标签制作
3.完成电力电缆敷设的其他一切相关工程内容及材料费用
4、清单每米的数量包含1条电缆考虑</t>
  </si>
  <si>
    <t>三峡、泰山等品牌库约定品牌</t>
  </si>
  <si>
    <t>3.1.2</t>
  </si>
  <si>
    <t>室内铜芯电力电缆敷设 YJV-1KV-3*35+2*16 室外敷设 五芯电力电缆敷设  （1条）</t>
  </si>
  <si>
    <t>3.1.3</t>
  </si>
  <si>
    <t>铝合金电力电缆敷设ZC-YJLHV22-3*240+2*120室外敷设 五芯电力电缆敷设  （8条）</t>
  </si>
  <si>
    <t>1.材质:铝合金
2.开盘、检查、架线盘、敷设、锯断、排列、整理、固定、配合试验、收盘、临时封头、挂牌、防火封堵、电缆敷设设施安装及拆除、绝缘电阻测试等(需出具测试报告)、标签制作
3.完成电力电缆敷设的其他一切相关工程内容及材料费用
4、清单每米的数量包含1条电缆考虑</t>
  </si>
  <si>
    <t>3.1.4</t>
  </si>
  <si>
    <t>铝合金电力电缆敷设 ZC-YJLHV22-3*50+2*25  室外敷设 五芯电力电缆敷设  （1条）</t>
  </si>
  <si>
    <t>3.1.5</t>
  </si>
  <si>
    <t>RVSP-(2*1.5)-RS485通讯总线 （1条，数据传输线）</t>
  </si>
  <si>
    <t>敷设、安装，箱变端电表接线、标签标识
1、箱变设备内所有多功能电表，采用RS485通讯线手拉手并接一起，在端子排标明其接入的端子位置；低压开关的开关状态指示信号，均接入各自的多功能电表开关输入端。
（以上通讯线路，明确集中接点位置，并做好标识，便于换电站技术人员接线）</t>
  </si>
  <si>
    <t>3.1.6</t>
  </si>
  <si>
    <t>0.4kV室内热（冷）缩式铜芯电力电缆(电缆截面≤50mm2) 五芯电力电缆头制作安装</t>
  </si>
  <si>
    <t>包含电缆中间（终端）头制作、安装</t>
  </si>
  <si>
    <t>3.1.7</t>
  </si>
  <si>
    <t>0.4kV室内热（冷）缩式铜芯电力电缆(电缆截面≤240mm2) 五芯电力电缆头制作安装</t>
  </si>
  <si>
    <t>3.1.8</t>
  </si>
  <si>
    <t>新建2*4孔排管。采用壁厚5mm内径150mm电力套管（MPP）</t>
  </si>
  <si>
    <t>工程量按照8根电力套管长度相加确定
低压进线电力套管敷设，
1、管道安装
2、综合考虑土方开挖回填
3、完成管道安装的其他一切相关工程内容及材料费用</t>
  </si>
  <si>
    <t>3.1.9</t>
  </si>
  <si>
    <t>新建2*4孔排管。采用壁厚5mm内径150mm电力套管（SC150）</t>
  </si>
  <si>
    <t>3.1.10</t>
  </si>
  <si>
    <t>新建1孔排管。采用壁厚5mm内径50mm电力套管（MPP）</t>
  </si>
  <si>
    <t>工程量按照1根电力套管长度相加确定
低压进线电力套管敷设，
1、管道安装
2、综合考虑土方开挖回填
3、完成管道安装的其他一切相关工程内容及材料费用</t>
  </si>
  <si>
    <t>3.1.11</t>
  </si>
  <si>
    <t>新建1孔排管。采用壁厚5mm内径50mm电力套管（SC50）</t>
  </si>
  <si>
    <t>3.2</t>
  </si>
  <si>
    <t>电缆敷设。</t>
  </si>
  <si>
    <t>3.2.1</t>
  </si>
  <si>
    <t>电缆井设置(砖砌井 矩形1500×1500×1500)</t>
  </si>
  <si>
    <t>(1)电缆井 1500×1500×1500
(2)砖砌,埋地安装 
(3)垫层铺筑、模板制作、安装、拆除、混凝土拌和、运输、浇筑、养护、砌筑、勾缝、抹面、井圈、井盖安装、盖板安装、踏步安装、防水、止水等其他一切相关工程内容及材料费用</t>
  </si>
  <si>
    <t>套</t>
  </si>
  <si>
    <t>3.2.2</t>
  </si>
  <si>
    <t>电缆井设置(砖砌井 矩形1200×1200×1200)</t>
  </si>
  <si>
    <t>(1)电缆井1200×1200×1200
(2)砖砌,埋地安装 
(3)垫层铺筑、模板制作、安装、拆除、混凝土拌和、运输、浇筑、养护、砌筑、勾缝、抹面、井圈、井盖安装、盖板安装、踏步安装、防水、止水等其他一切相关工程内容及材料费用</t>
  </si>
  <si>
    <t>3.2.3</t>
  </si>
  <si>
    <t>低压电缆井设置(含井盖安装(套) 铸铁盖、座)</t>
  </si>
  <si>
    <t>(1)电缆井，圆井，Φ800mm
(2)砖砌,埋地安装 
(3)垫层铺筑、模板制作、安装、拆除、混凝土拌和、运输、浇筑、养护、砌筑、勾缝、抹面、井圈、井盖安装、盖板安装、踏步安装、防水、止水等其他一切相关工程内容及材料费用</t>
  </si>
  <si>
    <t>3.2.4</t>
  </si>
  <si>
    <t>管道挖土方(管道挖填土方 管道 多根)</t>
  </si>
  <si>
    <t>仅计算充电机只箱变的电缆管沟挖土方的工程量。
1.土石方开挖（综合考虑土质、深度、开挖方式）、回填、外运、运距综合考虑
2.场地平整、排除地下障碍物、工作面内排水
3.满足设计图纸要求及相关规范、技术要求的一切内容。</t>
  </si>
  <si>
    <t>3.2.5</t>
  </si>
  <si>
    <t>场地路面开挖及恢复</t>
  </si>
  <si>
    <t>1.场地路面开挖及恢复（综合考虑土质、深度、开挖方式）、回填、外运、运距综合考虑
2.场地平整、排除地下障碍物、工作面内排水
3.满足设计图纸要求及相关规范、技术要求的一切内容</t>
  </si>
  <si>
    <t>四、</t>
  </si>
  <si>
    <t>其它</t>
  </si>
  <si>
    <t>换电站入口停车等候区域车位引导线喷涂制作(分界线 热熔漆)</t>
  </si>
  <si>
    <t>1、依据指定方案喷涂路面标识（详见施工图），含材料、人工、设计，不达标施工整改等一切费用</t>
  </si>
  <si>
    <t>入口等候区，按图纸（结方-03，方量约1.1平）</t>
  </si>
  <si>
    <t>换电站入口停车等候区域铝扣板引导板采购及安装</t>
  </si>
  <si>
    <t>施工围蔽</t>
  </si>
  <si>
    <t>1、水马围挡或铁皮围挡
2、规格：1.8*1米</t>
  </si>
  <si>
    <t>土建\低压施工设计费</t>
  </si>
  <si>
    <t>按甲方平面布置图及相关标准进行场站低压/土建施工设计（含箱变改造电力方案）、竣工图绘制等（不含设计院盖章）</t>
  </si>
  <si>
    <t>五、</t>
  </si>
  <si>
    <t>小计</t>
  </si>
  <si>
    <t>A</t>
  </si>
  <si>
    <t>安全文明施工费</t>
  </si>
  <si>
    <t>E</t>
  </si>
  <si>
    <t>E=A*3%</t>
  </si>
  <si>
    <t>现场安全文明施工设（措）施费、建筑安装工程一切险等</t>
  </si>
  <si>
    <t>管理费</t>
  </si>
  <si>
    <t>B</t>
  </si>
  <si>
    <t>B=A*0.5%</t>
  </si>
  <si>
    <t>利润</t>
  </si>
  <si>
    <t>C</t>
  </si>
  <si>
    <t>C=A*5%</t>
  </si>
  <si>
    <t>税金</t>
  </si>
  <si>
    <t>D</t>
  </si>
  <si>
    <t>D＝（A+B+C+E）×9%</t>
  </si>
  <si>
    <t>需提供9%增值税专票</t>
  </si>
  <si>
    <t>六、</t>
  </si>
  <si>
    <t>A+B+C+D</t>
  </si>
  <si>
    <t>时代电服3代换电站基建及电力施工（高压部分）工程量清单</t>
  </si>
  <si>
    <t>箱变设备</t>
  </si>
  <si>
    <t>SCB14-1000KVA 二级能效节能干式箱变，10/0.4KV，D Yn11  Uk=6%，铜质线芯绕组；</t>
  </si>
  <si>
    <r>
      <rPr>
        <sz val="10"/>
        <rFont val="等线"/>
        <charset val="134"/>
      </rPr>
      <t>1、含设备运输、安装、调试、出具相关型式试验报告、开关标签标识、电表标签标识、电缆标签标识、防火封堵
2、变压器指定</t>
    </r>
    <r>
      <rPr>
        <sz val="10"/>
        <color rgb="FFFF0000"/>
        <rFont val="等线"/>
        <charset val="134"/>
      </rPr>
      <t>新标二级能耗</t>
    </r>
    <r>
      <rPr>
        <sz val="10"/>
        <rFont val="等线"/>
        <charset val="134"/>
      </rPr>
      <t>（空载1035W，负载6265W），其它参数详见《时代电服乘用车3代换电站基础及电力施工图》</t>
    </r>
  </si>
  <si>
    <t>变压器：望变、九能等品牌库约定品牌；
真空断路器、框架断路器、塑壳开关：上海良信等品牌库约定品牌；
电容电抗：无锡莱提、深圳盛弘等品牌库约定品牌；
微机保护：中电、南瑞等品牌库约定品牌；
智能仪表：安科瑞等品牌库约定品牌（更换品牌需甲方及业主同意）</t>
  </si>
  <si>
    <t>箱变基础</t>
  </si>
  <si>
    <t>包含但不限于开挖、装车和堆放等</t>
  </si>
  <si>
    <t>余方弃置(包括但不限于
装车、外运 运距综合考虑 )</t>
  </si>
  <si>
    <t>C20垫层+基础（预拌非泵送普通混凝土）</t>
  </si>
  <si>
    <t>1.100厚C20混凝土垫层 
2.混凝土制作、运输、浇筑、养护，混凝土种类综合考虑
3.满足设计图纸要求及相关规范、技术要求的一切工作
4、箱变基础高出地坪外露部分需刷黄黑相间油漆</t>
  </si>
  <si>
    <t>模板制作、安装、拆除、整理堆放、场内外运输，模板支撑、维护、清理模板粘结物及模内杂物、刷隔离剂等等</t>
  </si>
  <si>
    <t>砖砌基础</t>
  </si>
  <si>
    <t>1、M5水泥砂浆制作、运输;
2、MU10砖砌体;防潮层敷设;材料运输</t>
  </si>
  <si>
    <t>毛石砌筑，C20砂浆灌缝</t>
  </si>
  <si>
    <t>砂浆制作、运输;砌筑;材料运输</t>
  </si>
  <si>
    <t>铁件、螺栓(预埋铁件安装)</t>
  </si>
  <si>
    <t>材料运输、钢板焊接、指定位置安装、</t>
  </si>
  <si>
    <t>箱变不锈钢围护栏杆</t>
  </si>
  <si>
    <t>工程量按照围栏外围周长计算（长+宽）*2
1.制作放线、划线、截料、平直、钻孔、拼装、焊接、成品矫正、抛光处理、除锈涂防锈漆及成品堆放。
2.预埋件及其他安装固定件、翻身就位、吊装安装校正、拧紧螺栓、电焊固定等。
4.满足设计图纸要求及相关规范、技术要求的一切工作其它施工要求，详见换电站基础电力施工图</t>
  </si>
  <si>
    <t>根据当地供电局要求进行制作安装，确保满足验收要求及质量合格。
如箱变围栏非当地供电局验收送电必要条件的项目，可不制作</t>
  </si>
  <si>
    <t>一般抹灰（1.1:2.5砂浆抹面，加5%防水剂）</t>
  </si>
  <si>
    <t>1.清理、修补、湿润基层表面、堵墙眼、调运砂浆、清扫落地灰
2.分层抹灰找平、刷浆、洒水湿润、罩面压光。</t>
  </si>
  <si>
    <t>1.3.1</t>
  </si>
  <si>
    <t>1.3.2</t>
  </si>
  <si>
    <t>1.接地母线制作、安装、补刷(喷)油漆，与换电站设备有效焊接
2.完成接地母线安装的其他一切相关工程内容及材料费用</t>
  </si>
  <si>
    <t>1.3.3</t>
  </si>
  <si>
    <t>1.3.4</t>
  </si>
  <si>
    <t>1.4.1</t>
  </si>
  <si>
    <t>1.4.2</t>
  </si>
  <si>
    <t>1.4.3</t>
  </si>
  <si>
    <t>二</t>
  </si>
  <si>
    <t>高压进线电缆：</t>
  </si>
  <si>
    <t>铜芯电力电缆敷设 ZB-YJV22-8.7/15kV-3x95 室外敷设</t>
  </si>
  <si>
    <t>1.材质：铜芯
2..开盘、检查、架线盘、敷设、锯断、排列、整理、固定、配合试验、收盘、临时封头、挂牌、防火封堵、电缆敷设设施安装及拆除、绝缘电阻测试等（需出具测试报告）、标签制作、对应开关标签标识
3.完成电力电缆敷设的其他一切相关工程内容及材料费用</t>
  </si>
  <si>
    <t>10kV室外热（冷）缩式铜芯电力电缆(电缆截面≤150mm2)，电缆头制作安装</t>
  </si>
  <si>
    <t>高压敷设管道占用费</t>
  </si>
  <si>
    <t>高压进线电缆占用城市公共管道占用费，结合城市实际政策，如需该项费用，需经甲方确认</t>
  </si>
  <si>
    <t xml:space="preserve">新建2孔顶管（非开挖）；内径150mmHDPE管，壁厚8mm  </t>
  </si>
  <si>
    <t>高压进线电力套管敷设，
1、管道安装
2、综合考虑土方开挖回填
3、完成管道安装的其他一切相关工程内容及材料费用
4、清单每米的数量包含两根管考虑</t>
  </si>
  <si>
    <t xml:space="preserve">新建2孔排管（开挖式）；内径150mmMPP管，壁厚8mm  </t>
  </si>
  <si>
    <t>高压电缆井设置(含井盖安装(套) 铸铁盖、座)</t>
  </si>
  <si>
    <t>三</t>
  </si>
  <si>
    <t>增配项目</t>
  </si>
  <si>
    <t>3.1</t>
  </si>
  <si>
    <t>箱变SCB14-1000KVA 二级能效节能干式箱变，10/0.4KV，D Yn11  Uk=6%，铜质线芯绕组（增加环要求费用）</t>
  </si>
  <si>
    <t>增加环网柜要求费用，包含相关检测及报告费用</t>
  </si>
  <si>
    <t>真空断路器：上海良信等品牌库约定品牌；
微机保护：中电、南瑞等品牌库约定品牌；
智能仪表：安科瑞等品牌库约定品牌</t>
  </si>
  <si>
    <t>台</t>
  </si>
  <si>
    <t>高压接线点位勘测</t>
  </si>
  <si>
    <t>选址阶段配合城市拓展专员勘察场地高压接电点具体位置</t>
  </si>
  <si>
    <t>次</t>
  </si>
  <si>
    <t>工程直接费小计</t>
  </si>
  <si>
    <t>七、</t>
  </si>
  <si>
    <t>高压工程其它费用</t>
  </si>
  <si>
    <t>其中1：</t>
  </si>
  <si>
    <t>高压工程设计费</t>
  </si>
  <si>
    <r>
      <rPr>
        <sz val="8"/>
        <color rgb="FFFF0000"/>
        <rFont val="微软雅黑 Light"/>
        <charset val="134"/>
      </rPr>
      <t>投标人填写；</t>
    </r>
    <r>
      <rPr>
        <sz val="8"/>
        <rFont val="微软雅黑 Light"/>
        <charset val="134"/>
      </rPr>
      <t>按供电答复函要求委托符合供应局要求的设计院进行高压工程施工图设计；</t>
    </r>
  </si>
  <si>
    <t>其中2：</t>
  </si>
  <si>
    <t>高压工程监理费</t>
  </si>
  <si>
    <r>
      <rPr>
        <sz val="8"/>
        <color rgb="FFFF0000"/>
        <rFont val="微软雅黑 Light"/>
        <charset val="134"/>
      </rPr>
      <t>投标人填写；</t>
    </r>
    <r>
      <rPr>
        <sz val="8"/>
        <rFont val="微软雅黑 Light"/>
        <charset val="134"/>
      </rPr>
      <t>按当地供电局要求委托符合供电局要求第三方监理公司进行高压工程监理；</t>
    </r>
  </si>
  <si>
    <t>如未发生不计取</t>
  </si>
  <si>
    <t>其中3：</t>
  </si>
  <si>
    <t>高压供电报批报建费</t>
  </si>
  <si>
    <r>
      <rPr>
        <sz val="8"/>
        <color rgb="FFFF0000"/>
        <rFont val="微软雅黑 Light"/>
        <charset val="134"/>
      </rPr>
      <t>投标人填写；</t>
    </r>
    <r>
      <rPr>
        <sz val="8"/>
        <rFont val="微软雅黑 Light"/>
        <charset val="134"/>
      </rPr>
      <t>协调工程所在地供电局对项目报批报建；含流程资料费；</t>
    </r>
  </si>
  <si>
    <t>其中4：</t>
  </si>
  <si>
    <t>高压供电协调费</t>
  </si>
  <si>
    <r>
      <rPr>
        <sz val="8"/>
        <color rgb="FFFF0000"/>
        <rFont val="微软雅黑 Light"/>
        <charset val="134"/>
      </rPr>
      <t>投标人填写；</t>
    </r>
    <r>
      <rPr>
        <sz val="8"/>
        <rFont val="微软雅黑 Light"/>
        <charset val="134"/>
      </rPr>
      <t>协调当地供电、市政、城管、街道、园林、城管、燃气、自来水部门高压外线施等工；协调供电局对高压工程调试验收送电，包括高压箱变标准化配置、模拟图版配置等</t>
    </r>
  </si>
  <si>
    <t>八、</t>
  </si>
  <si>
    <r>
      <rPr>
        <sz val="8"/>
        <color rgb="FFFF0000"/>
        <rFont val="微软雅黑 Light"/>
        <charset val="134"/>
      </rPr>
      <t>招标人固定费率，投标人不得更改；</t>
    </r>
    <r>
      <rPr>
        <sz val="8"/>
        <rFont val="微软雅黑 Light"/>
        <charset val="134"/>
      </rPr>
      <t>现场安全文明施工设（措）施费、建筑安装工程一切险等</t>
    </r>
  </si>
  <si>
    <t>九、</t>
  </si>
  <si>
    <t>招标人固定费率，投标人不得更改；</t>
  </si>
  <si>
    <t>十、</t>
  </si>
  <si>
    <t>十一、</t>
  </si>
  <si>
    <t>十二、</t>
  </si>
  <si>
    <t>基准清单总价（含税）</t>
  </si>
  <si>
    <t>一+二+三+四+五+六</t>
  </si>
</sst>
</file>

<file path=xl/styles.xml><?xml version="1.0" encoding="utf-8"?>
<styleSheet xmlns="http://schemas.openxmlformats.org/spreadsheetml/2006/main" xmlns:mc="http://schemas.openxmlformats.org/markup-compatibility/2006" xmlns:xr9="http://schemas.microsoft.com/office/spreadsheetml/2016/revision9" mc:Ignorable="xr9">
  <numFmts count="1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_ ;_ * \-#,##0.0_ ;_ * &quot;-&quot;??_ ;_ @_ "/>
    <numFmt numFmtId="177" formatCode="0.00_ "/>
    <numFmt numFmtId="178" formatCode="0.00_);[Red]\(0.00\)"/>
    <numFmt numFmtId="179" formatCode="\¥#,##0.00;\¥\-#,##0.00"/>
    <numFmt numFmtId="180" formatCode="#,##0.00_ "/>
    <numFmt numFmtId="181" formatCode="_ * #,##0.000_ ;_ * \-#,##0.000_ ;_ * &quot;-&quot;??_ ;_ @_ "/>
  </numFmts>
  <fonts count="56">
    <font>
      <sz val="11"/>
      <name val="等线"/>
      <charset val="134"/>
    </font>
    <font>
      <sz val="10"/>
      <name val="Arial Unicode MS"/>
      <charset val="134"/>
    </font>
    <font>
      <sz val="12"/>
      <name val="宋体"/>
      <charset val="134"/>
    </font>
    <font>
      <b/>
      <sz val="12"/>
      <name val="宋体"/>
      <charset val="134"/>
    </font>
    <font>
      <sz val="9"/>
      <name val="宋体"/>
      <charset val="134"/>
    </font>
    <font>
      <sz val="10"/>
      <name val="宋体"/>
      <charset val="134"/>
    </font>
    <font>
      <sz val="10"/>
      <name val="等线"/>
      <charset val="134"/>
    </font>
    <font>
      <sz val="14"/>
      <name val="等线"/>
      <charset val="134"/>
    </font>
    <font>
      <sz val="9"/>
      <name val="等线"/>
      <charset val="134"/>
    </font>
    <font>
      <b/>
      <sz val="15"/>
      <name val="等线"/>
      <charset val="134"/>
    </font>
    <font>
      <b/>
      <u/>
      <sz val="15"/>
      <name val="等线"/>
      <charset val="134"/>
    </font>
    <font>
      <b/>
      <u/>
      <sz val="9"/>
      <name val="等线"/>
      <charset val="134"/>
    </font>
    <font>
      <b/>
      <sz val="10"/>
      <name val="等线"/>
      <charset val="134"/>
    </font>
    <font>
      <sz val="10"/>
      <color rgb="FFFF0000"/>
      <name val="等线"/>
      <charset val="134"/>
    </font>
    <font>
      <b/>
      <sz val="12"/>
      <name val="等线"/>
      <charset val="134"/>
    </font>
    <font>
      <b/>
      <sz val="9"/>
      <name val="等线"/>
      <charset val="134"/>
    </font>
    <font>
      <b/>
      <sz val="10"/>
      <name val="微软雅黑 Light"/>
      <charset val="134"/>
    </font>
    <font>
      <sz val="9"/>
      <name val="微软雅黑 Light"/>
      <charset val="134"/>
    </font>
    <font>
      <sz val="12"/>
      <name val="微软雅黑 Light"/>
      <charset val="134"/>
    </font>
    <font>
      <sz val="10"/>
      <name val="微软雅黑 Light"/>
      <charset val="134"/>
    </font>
    <font>
      <sz val="8"/>
      <color rgb="FFFF0000"/>
      <name val="微软雅黑 Light"/>
      <charset val="134"/>
    </font>
    <font>
      <sz val="10"/>
      <name val="等线"/>
      <charset val="134"/>
      <scheme val="minor"/>
    </font>
    <font>
      <sz val="10"/>
      <color theme="1"/>
      <name val="等线"/>
      <charset val="134"/>
    </font>
    <font>
      <sz val="12"/>
      <color rgb="FFFF0000"/>
      <name val="宋体"/>
      <charset val="134"/>
    </font>
    <font>
      <sz val="10"/>
      <color rgb="FF000000"/>
      <name val="宋体"/>
      <charset val="134"/>
    </font>
    <font>
      <b/>
      <sz val="20"/>
      <color indexed="8"/>
      <name val="微软雅黑"/>
      <charset val="134"/>
    </font>
    <font>
      <sz val="10"/>
      <name val="微软雅黑"/>
      <charset val="134"/>
    </font>
    <font>
      <sz val="11"/>
      <color indexed="8"/>
      <name val="微软雅黑"/>
      <charset val="134"/>
    </font>
    <font>
      <sz val="11"/>
      <color rgb="FF000000"/>
      <name val="微软雅黑"/>
      <charset val="134"/>
    </font>
    <font>
      <sz val="11"/>
      <name val="微软雅黑"/>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rgb="FF000000"/>
      <name val="Calibri"/>
      <charset val="134"/>
    </font>
    <font>
      <sz val="11"/>
      <color indexed="8"/>
      <name val="宋体"/>
      <charset val="134"/>
    </font>
    <font>
      <sz val="8"/>
      <name val="微软雅黑 Light"/>
      <charset val="134"/>
    </font>
    <font>
      <sz val="10"/>
      <color theme="1"/>
      <name val="宋体"/>
      <charset val="134"/>
    </font>
    <font>
      <sz val="10"/>
      <color theme="1"/>
      <name val="Times New Roman"/>
      <charset val="134"/>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30" fillId="0" borderId="0" applyFont="0" applyFill="0" applyBorder="0" applyAlignment="0" applyProtection="0">
      <alignment vertical="center"/>
    </xf>
    <xf numFmtId="44" fontId="30" fillId="0" borderId="0" applyFont="0" applyFill="0" applyBorder="0" applyAlignment="0" applyProtection="0">
      <alignment vertical="center"/>
    </xf>
    <xf numFmtId="9" fontId="30" fillId="0" borderId="0" applyFont="0" applyFill="0" applyBorder="0" applyAlignment="0" applyProtection="0">
      <alignment vertical="center"/>
    </xf>
    <xf numFmtId="41" fontId="30" fillId="0" borderId="0" applyFont="0" applyFill="0" applyBorder="0" applyAlignment="0" applyProtection="0">
      <alignment vertical="center"/>
    </xf>
    <xf numFmtId="42" fontId="30" fillId="0" borderId="0" applyFon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0" fillId="2" borderId="18" applyNumberFormat="0" applyFont="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0" borderId="19" applyNumberFormat="0" applyFill="0" applyAlignment="0" applyProtection="0">
      <alignment vertical="center"/>
    </xf>
    <xf numFmtId="0" fontId="37" fillId="0" borderId="19" applyNumberFormat="0" applyFill="0" applyAlignment="0" applyProtection="0">
      <alignment vertical="center"/>
    </xf>
    <xf numFmtId="0" fontId="38" fillId="0" borderId="20" applyNumberFormat="0" applyFill="0" applyAlignment="0" applyProtection="0">
      <alignment vertical="center"/>
    </xf>
    <xf numFmtId="0" fontId="38" fillId="0" borderId="0" applyNumberFormat="0" applyFill="0" applyBorder="0" applyAlignment="0" applyProtection="0">
      <alignment vertical="center"/>
    </xf>
    <xf numFmtId="0" fontId="39" fillId="3" borderId="21" applyNumberFormat="0" applyAlignment="0" applyProtection="0">
      <alignment vertical="center"/>
    </xf>
    <xf numFmtId="0" fontId="40" fillId="4" borderId="22" applyNumberFormat="0" applyAlignment="0" applyProtection="0">
      <alignment vertical="center"/>
    </xf>
    <xf numFmtId="0" fontId="41" fillId="4" borderId="21" applyNumberFormat="0" applyAlignment="0" applyProtection="0">
      <alignment vertical="center"/>
    </xf>
    <xf numFmtId="0" fontId="42" fillId="5" borderId="23" applyNumberFormat="0" applyAlignment="0" applyProtection="0">
      <alignment vertical="center"/>
    </xf>
    <xf numFmtId="0" fontId="43" fillId="0" borderId="24" applyNumberFormat="0" applyFill="0" applyAlignment="0" applyProtection="0">
      <alignment vertical="center"/>
    </xf>
    <xf numFmtId="0" fontId="44" fillId="0" borderId="25" applyNumberFormat="0" applyFill="0" applyAlignment="0" applyProtection="0">
      <alignment vertical="center"/>
    </xf>
    <xf numFmtId="0" fontId="45" fillId="6" borderId="0" applyNumberFormat="0" applyBorder="0" applyAlignment="0" applyProtection="0">
      <alignment vertical="center"/>
    </xf>
    <xf numFmtId="0" fontId="46" fillId="7" borderId="0" applyNumberFormat="0" applyBorder="0" applyAlignment="0" applyProtection="0">
      <alignment vertical="center"/>
    </xf>
    <xf numFmtId="0" fontId="47" fillId="8" borderId="0" applyNumberFormat="0" applyBorder="0" applyAlignment="0" applyProtection="0">
      <alignment vertical="center"/>
    </xf>
    <xf numFmtId="0" fontId="48" fillId="9" borderId="0" applyNumberFormat="0" applyBorder="0" applyAlignment="0" applyProtection="0">
      <alignment vertical="center"/>
    </xf>
    <xf numFmtId="0" fontId="49" fillId="10" borderId="0" applyNumberFormat="0" applyBorder="0" applyAlignment="0" applyProtection="0">
      <alignment vertical="center"/>
    </xf>
    <xf numFmtId="0" fontId="49" fillId="11" borderId="0" applyNumberFormat="0" applyBorder="0" applyAlignment="0" applyProtection="0">
      <alignment vertical="center"/>
    </xf>
    <xf numFmtId="0" fontId="48" fillId="12" borderId="0" applyNumberFormat="0" applyBorder="0" applyAlignment="0" applyProtection="0">
      <alignment vertical="center"/>
    </xf>
    <xf numFmtId="0" fontId="48" fillId="13" borderId="0" applyNumberFormat="0" applyBorder="0" applyAlignment="0" applyProtection="0">
      <alignment vertical="center"/>
    </xf>
    <xf numFmtId="0" fontId="49" fillId="14" borderId="0" applyNumberFormat="0" applyBorder="0" applyAlignment="0" applyProtection="0">
      <alignment vertical="center"/>
    </xf>
    <xf numFmtId="0" fontId="49" fillId="15" borderId="0" applyNumberFormat="0" applyBorder="0" applyAlignment="0" applyProtection="0">
      <alignment vertical="center"/>
    </xf>
    <xf numFmtId="0" fontId="48" fillId="16" borderId="0" applyNumberFormat="0" applyBorder="0" applyAlignment="0" applyProtection="0">
      <alignment vertical="center"/>
    </xf>
    <xf numFmtId="0" fontId="48" fillId="17" borderId="0" applyNumberFormat="0" applyBorder="0" applyAlignment="0" applyProtection="0">
      <alignment vertical="center"/>
    </xf>
    <xf numFmtId="0" fontId="49" fillId="18" borderId="0" applyNumberFormat="0" applyBorder="0" applyAlignment="0" applyProtection="0">
      <alignment vertical="center"/>
    </xf>
    <xf numFmtId="0" fontId="49" fillId="19" borderId="0" applyNumberFormat="0" applyBorder="0" applyAlignment="0" applyProtection="0">
      <alignment vertical="center"/>
    </xf>
    <xf numFmtId="0" fontId="48" fillId="20" borderId="0" applyNumberFormat="0" applyBorder="0" applyAlignment="0" applyProtection="0">
      <alignment vertical="center"/>
    </xf>
    <xf numFmtId="0" fontId="48" fillId="21" borderId="0" applyNumberFormat="0" applyBorder="0" applyAlignment="0" applyProtection="0">
      <alignment vertical="center"/>
    </xf>
    <xf numFmtId="0" fontId="49" fillId="22" borderId="0" applyNumberFormat="0" applyBorder="0" applyAlignment="0" applyProtection="0">
      <alignment vertical="center"/>
    </xf>
    <xf numFmtId="0" fontId="49" fillId="23" borderId="0" applyNumberFormat="0" applyBorder="0" applyAlignment="0" applyProtection="0">
      <alignment vertical="center"/>
    </xf>
    <xf numFmtId="0" fontId="48" fillId="24" borderId="0" applyNumberFormat="0" applyBorder="0" applyAlignment="0" applyProtection="0">
      <alignment vertical="center"/>
    </xf>
    <xf numFmtId="0" fontId="48" fillId="25" borderId="0" applyNumberFormat="0" applyBorder="0" applyAlignment="0" applyProtection="0">
      <alignment vertical="center"/>
    </xf>
    <xf numFmtId="0" fontId="49" fillId="26" borderId="0" applyNumberFormat="0" applyBorder="0" applyAlignment="0" applyProtection="0">
      <alignment vertical="center"/>
    </xf>
    <xf numFmtId="0" fontId="49" fillId="27" borderId="0" applyNumberFormat="0" applyBorder="0" applyAlignment="0" applyProtection="0">
      <alignment vertical="center"/>
    </xf>
    <xf numFmtId="0" fontId="48" fillId="28" borderId="0" applyNumberFormat="0" applyBorder="0" applyAlignment="0" applyProtection="0">
      <alignment vertical="center"/>
    </xf>
    <xf numFmtId="0" fontId="48" fillId="29" borderId="0" applyNumberFormat="0" applyBorder="0" applyAlignment="0" applyProtection="0">
      <alignment vertical="center"/>
    </xf>
    <xf numFmtId="0" fontId="49" fillId="30" borderId="0" applyNumberFormat="0" applyBorder="0" applyAlignment="0" applyProtection="0">
      <alignment vertical="center"/>
    </xf>
    <xf numFmtId="0" fontId="49" fillId="31" borderId="0" applyNumberFormat="0" applyBorder="0" applyAlignment="0" applyProtection="0">
      <alignment vertical="center"/>
    </xf>
    <xf numFmtId="0" fontId="48" fillId="32" borderId="0" applyNumberFormat="0" applyBorder="0" applyAlignment="0" applyProtection="0">
      <alignment vertical="center"/>
    </xf>
    <xf numFmtId="0" fontId="50" fillId="0" borderId="0">
      <protection locked="0"/>
    </xf>
    <xf numFmtId="0" fontId="51" fillId="0" borderId="0">
      <protection locked="0"/>
    </xf>
    <xf numFmtId="0" fontId="2" fillId="0" borderId="0">
      <protection locked="0"/>
    </xf>
    <xf numFmtId="0" fontId="0" fillId="0" borderId="0">
      <alignment vertical="center"/>
    </xf>
    <xf numFmtId="0" fontId="2" fillId="0" borderId="0">
      <protection locked="0"/>
    </xf>
    <xf numFmtId="0" fontId="5" fillId="0" borderId="0"/>
    <xf numFmtId="0" fontId="2" fillId="0" borderId="0">
      <protection locked="0"/>
    </xf>
    <xf numFmtId="43" fontId="51" fillId="0" borderId="0">
      <protection locked="0"/>
    </xf>
  </cellStyleXfs>
  <cellXfs count="129">
    <xf numFmtId="0" fontId="0" fillId="0" borderId="0" xfId="0">
      <alignment vertical="center"/>
    </xf>
    <xf numFmtId="0" fontId="1" fillId="0" borderId="0" xfId="51" applyFont="1" applyFill="1" applyAlignment="1">
      <alignment horizontal="center" vertical="center" wrapText="1"/>
      <protection locked="0"/>
    </xf>
    <xf numFmtId="0" fontId="2" fillId="0" borderId="0" xfId="51" applyFont="1" applyFill="1" applyAlignment="1" applyProtection="1">
      <alignment wrapText="1"/>
    </xf>
    <xf numFmtId="0" fontId="3" fillId="0" borderId="0" xfId="51" applyFont="1" applyFill="1" applyAlignment="1" applyProtection="1">
      <alignment wrapText="1"/>
    </xf>
    <xf numFmtId="0" fontId="2" fillId="0" borderId="0" xfId="51" applyFont="1" applyFill="1" applyAlignment="1" applyProtection="1">
      <alignment horizontal="center" wrapText="1"/>
    </xf>
    <xf numFmtId="0" fontId="2" fillId="0" borderId="0" xfId="51" applyFont="1" applyFill="1" applyAlignment="1" applyProtection="1">
      <alignment horizontal="left" wrapText="1"/>
    </xf>
    <xf numFmtId="176" fontId="4" fillId="0" borderId="0" xfId="56" applyNumberFormat="1" applyFont="1" applyFill="1" applyAlignment="1" applyProtection="1">
      <alignment horizontal="center" wrapText="1"/>
    </xf>
    <xf numFmtId="177" fontId="4" fillId="0" borderId="0" xfId="56" applyNumberFormat="1" applyFont="1" applyFill="1" applyAlignment="1" applyProtection="1">
      <alignment horizontal="center" vertical="center" wrapText="1"/>
    </xf>
    <xf numFmtId="177" fontId="4" fillId="0" borderId="0" xfId="56" applyNumberFormat="1" applyFont="1" applyFill="1" applyAlignment="1" applyProtection="1">
      <alignment horizontal="center" wrapText="1"/>
    </xf>
    <xf numFmtId="0" fontId="5" fillId="0" borderId="0" xfId="51" applyFont="1" applyFill="1" applyAlignment="1" applyProtection="1">
      <alignment vertical="center" wrapText="1"/>
    </xf>
    <xf numFmtId="177" fontId="2" fillId="0" borderId="0" xfId="51" applyNumberFormat="1" applyFont="1" applyFill="1" applyAlignment="1" applyProtection="1">
      <alignment wrapText="1"/>
    </xf>
    <xf numFmtId="0" fontId="6" fillId="0" borderId="0" xfId="51" applyFont="1" applyFill="1" applyAlignment="1">
      <alignment horizontal="center" vertical="center" wrapText="1"/>
      <protection locked="0"/>
    </xf>
    <xf numFmtId="0" fontId="7" fillId="0" borderId="0" xfId="50" applyFont="1" applyFill="1" applyAlignment="1">
      <alignment wrapText="1"/>
      <protection locked="0"/>
    </xf>
    <xf numFmtId="0" fontId="7" fillId="0" borderId="0" xfId="50" applyFont="1" applyFill="1" applyAlignment="1">
      <alignment horizontal="left" wrapText="1"/>
      <protection locked="0"/>
    </xf>
    <xf numFmtId="176" fontId="8" fillId="0" borderId="0" xfId="56" applyNumberFormat="1" applyFont="1" applyFill="1" applyAlignment="1">
      <alignment horizontal="center" vertical="center" wrapText="1"/>
      <protection locked="0"/>
    </xf>
    <xf numFmtId="177" fontId="8" fillId="0" borderId="0" xfId="56" applyNumberFormat="1" applyFont="1" applyFill="1" applyAlignment="1">
      <alignment horizontal="center" vertical="center" wrapText="1"/>
      <protection locked="0"/>
    </xf>
    <xf numFmtId="0" fontId="9" fillId="0" borderId="0" xfId="51" applyFont="1" applyFill="1" applyBorder="1" applyAlignment="1" applyProtection="1">
      <alignment horizontal="center" vertical="center" wrapText="1"/>
    </xf>
    <xf numFmtId="0" fontId="10" fillId="0" borderId="0" xfId="51" applyFont="1" applyFill="1" applyBorder="1" applyAlignment="1" applyProtection="1">
      <alignment horizontal="center" vertical="center" wrapText="1"/>
    </xf>
    <xf numFmtId="0" fontId="11" fillId="0" borderId="0" xfId="51" applyFont="1" applyFill="1" applyBorder="1" applyAlignment="1" applyProtection="1">
      <alignment horizontal="center" vertical="center" wrapText="1"/>
    </xf>
    <xf numFmtId="177" fontId="11" fillId="0" borderId="0" xfId="51" applyNumberFormat="1" applyFont="1" applyFill="1" applyBorder="1" applyAlignment="1" applyProtection="1">
      <alignment horizontal="right" vertical="center" wrapText="1"/>
    </xf>
    <xf numFmtId="0" fontId="12" fillId="0" borderId="1" xfId="55" applyFont="1" applyFill="1" applyBorder="1" applyAlignment="1" applyProtection="1">
      <alignment horizontal="center" vertical="center" wrapText="1"/>
    </xf>
    <xf numFmtId="176" fontId="12" fillId="0" borderId="1" xfId="56" applyNumberFormat="1" applyFont="1" applyFill="1" applyBorder="1" applyAlignment="1" applyProtection="1">
      <alignment horizontal="center" vertical="center" wrapText="1"/>
    </xf>
    <xf numFmtId="177" fontId="12" fillId="0" borderId="1" xfId="56" applyNumberFormat="1" applyFont="1" applyFill="1" applyBorder="1" applyAlignment="1" applyProtection="1">
      <alignment horizontal="center" vertical="center" wrapText="1"/>
    </xf>
    <xf numFmtId="0" fontId="12" fillId="0" borderId="1" xfId="51" applyFont="1" applyFill="1" applyBorder="1" applyAlignment="1">
      <alignment horizontal="center" vertical="center"/>
      <protection locked="0"/>
    </xf>
    <xf numFmtId="0" fontId="12" fillId="0" borderId="1" xfId="51" applyFont="1" applyFill="1" applyBorder="1" applyAlignment="1">
      <alignment horizontal="left" vertical="center"/>
      <protection locked="0"/>
    </xf>
    <xf numFmtId="0" fontId="6" fillId="0" borderId="1" xfId="51" applyFont="1" applyFill="1" applyBorder="1" applyAlignment="1">
      <alignment vertical="center" wrapText="1"/>
      <protection locked="0"/>
    </xf>
    <xf numFmtId="0" fontId="6" fillId="0" borderId="1" xfId="51" applyFont="1" applyFill="1" applyBorder="1" applyAlignment="1" applyProtection="1">
      <alignment horizontal="center" vertical="center" wrapText="1"/>
    </xf>
    <xf numFmtId="178" fontId="8" fillId="0" borderId="1" xfId="56" applyNumberFormat="1" applyFont="1" applyFill="1" applyBorder="1" applyAlignment="1" applyProtection="1">
      <alignment horizontal="center" vertical="center" wrapText="1"/>
    </xf>
    <xf numFmtId="177" fontId="8" fillId="0" borderId="1" xfId="56" applyNumberFormat="1" applyFont="1" applyFill="1" applyBorder="1" applyAlignment="1" applyProtection="1">
      <alignment horizontal="center" vertical="center" wrapText="1"/>
    </xf>
    <xf numFmtId="0" fontId="6" fillId="0" borderId="1" xfId="51" applyFont="1" applyFill="1" applyBorder="1" applyAlignment="1">
      <alignment horizontal="center" vertical="center"/>
      <protection locked="0"/>
    </xf>
    <xf numFmtId="0" fontId="6" fillId="0" borderId="1" xfId="51" applyFont="1" applyFill="1" applyBorder="1" applyAlignment="1">
      <alignment horizontal="left" vertical="center"/>
      <protection locked="0"/>
    </xf>
    <xf numFmtId="49" fontId="6" fillId="0" borderId="1" xfId="55" applyNumberFormat="1" applyFont="1" applyFill="1" applyBorder="1" applyAlignment="1" applyProtection="1">
      <alignment horizontal="center" vertical="center" wrapText="1"/>
    </xf>
    <xf numFmtId="0" fontId="6" fillId="0" borderId="1" xfId="51" applyFont="1" applyFill="1" applyBorder="1" applyAlignment="1">
      <alignment horizontal="center" vertical="center" wrapText="1"/>
      <protection locked="0"/>
    </xf>
    <xf numFmtId="0" fontId="6" fillId="0" borderId="1" xfId="51" applyFont="1" applyFill="1" applyBorder="1" applyAlignment="1">
      <alignment horizontal="left" vertical="center" wrapText="1"/>
      <protection locked="0"/>
    </xf>
    <xf numFmtId="178" fontId="6" fillId="0" borderId="1" xfId="51" applyNumberFormat="1" applyFont="1" applyFill="1" applyBorder="1" applyAlignment="1" applyProtection="1">
      <alignment horizontal="center" vertical="center" wrapText="1"/>
    </xf>
    <xf numFmtId="0" fontId="6" fillId="0" borderId="1" xfId="55" applyFont="1" applyFill="1" applyBorder="1" applyAlignment="1" applyProtection="1">
      <alignment horizontal="center" vertical="center" wrapText="1"/>
    </xf>
    <xf numFmtId="0" fontId="13" fillId="0" borderId="1" xfId="51" applyFont="1" applyFill="1" applyBorder="1" applyAlignment="1">
      <alignment horizontal="center" vertical="center"/>
      <protection locked="0"/>
    </xf>
    <xf numFmtId="0" fontId="6" fillId="0" borderId="1" xfId="51" applyFont="1" applyFill="1" applyBorder="1" applyAlignment="1" applyProtection="1">
      <alignment horizontal="left" vertical="center" wrapText="1"/>
    </xf>
    <xf numFmtId="49" fontId="12" fillId="0" borderId="2" xfId="55" applyNumberFormat="1" applyFont="1" applyFill="1" applyBorder="1" applyAlignment="1" applyProtection="1">
      <alignment horizontal="center" vertical="center" wrapText="1"/>
    </xf>
    <xf numFmtId="0" fontId="12" fillId="0" borderId="1" xfId="53" applyFont="1" applyFill="1" applyBorder="1" applyAlignment="1" applyProtection="1">
      <alignment horizontal="left" vertical="center" wrapText="1"/>
    </xf>
    <xf numFmtId="0" fontId="12" fillId="0" borderId="3" xfId="53" applyFont="1" applyFill="1" applyBorder="1" applyAlignment="1" applyProtection="1">
      <alignment horizontal="center" vertical="center" wrapText="1"/>
    </xf>
    <xf numFmtId="0" fontId="14" fillId="0" borderId="4" xfId="51" applyFont="1" applyFill="1" applyBorder="1" applyAlignment="1" applyProtection="1">
      <alignment vertical="center" wrapText="1"/>
    </xf>
    <xf numFmtId="176" fontId="8" fillId="0" borderId="1" xfId="56" applyNumberFormat="1" applyFont="1" applyFill="1" applyBorder="1" applyAlignment="1" applyProtection="1">
      <alignment horizontal="center" vertical="center" wrapText="1"/>
    </xf>
    <xf numFmtId="177" fontId="15" fillId="0" borderId="1" xfId="56" applyNumberFormat="1" applyFont="1" applyFill="1" applyBorder="1" applyAlignment="1" applyProtection="1">
      <alignment horizontal="center" vertical="center" wrapText="1"/>
    </xf>
    <xf numFmtId="0" fontId="16" fillId="0" borderId="1" xfId="0" applyFont="1" applyBorder="1" applyAlignment="1">
      <alignment horizontal="center" vertical="center"/>
    </xf>
    <xf numFmtId="0" fontId="16" fillId="0" borderId="1" xfId="0" applyFont="1" applyBorder="1">
      <alignment vertical="center"/>
    </xf>
    <xf numFmtId="0" fontId="0" fillId="0" borderId="1" xfId="0" applyBorder="1">
      <alignment vertical="center"/>
    </xf>
    <xf numFmtId="0" fontId="17" fillId="0" borderId="1" xfId="0" applyFont="1" applyBorder="1" applyAlignment="1">
      <alignment horizontal="center" vertical="center"/>
    </xf>
    <xf numFmtId="10" fontId="17" fillId="0" borderId="1" xfId="0" applyNumberFormat="1" applyFont="1" applyBorder="1">
      <alignment vertical="center"/>
    </xf>
    <xf numFmtId="179" fontId="18" fillId="0" borderId="5" xfId="0" applyNumberFormat="1" applyFont="1" applyBorder="1">
      <alignment vertical="center"/>
    </xf>
    <xf numFmtId="0" fontId="19" fillId="0" borderId="1" xfId="0" applyFont="1" applyBorder="1" applyAlignment="1">
      <alignment horizontal="center" vertical="center"/>
    </xf>
    <xf numFmtId="0" fontId="19" fillId="0" borderId="1" xfId="0" applyFont="1" applyBorder="1" applyAlignment="1">
      <alignment horizontal="left" vertical="center"/>
    </xf>
    <xf numFmtId="0" fontId="20" fillId="0" borderId="1" xfId="0" applyFont="1" applyBorder="1" applyAlignment="1">
      <alignment vertical="center" wrapText="1"/>
    </xf>
    <xf numFmtId="10" fontId="17" fillId="0" borderId="1" xfId="0" applyNumberFormat="1" applyFont="1" applyFill="1" applyBorder="1" applyAlignment="1">
      <alignment horizontal="right" vertical="center"/>
    </xf>
    <xf numFmtId="179" fontId="18" fillId="0" borderId="5" xfId="0" applyNumberFormat="1" applyFont="1" applyFill="1" applyBorder="1">
      <alignment vertical="center"/>
    </xf>
    <xf numFmtId="0" fontId="16" fillId="0" borderId="1" xfId="0" applyFont="1" applyBorder="1" applyAlignment="1">
      <alignment horizontal="left" vertical="center"/>
    </xf>
    <xf numFmtId="0" fontId="0" fillId="0" borderId="1" xfId="0" applyFont="1" applyBorder="1">
      <alignment vertical="center"/>
    </xf>
    <xf numFmtId="177" fontId="1" fillId="0" borderId="0" xfId="51" applyNumberFormat="1" applyFont="1" applyFill="1" applyAlignment="1">
      <alignment horizontal="center" vertical="center" wrapText="1"/>
      <protection locked="0"/>
    </xf>
    <xf numFmtId="0" fontId="6" fillId="0" borderId="1" xfId="51" applyFont="1" applyFill="1" applyBorder="1" applyAlignment="1" applyProtection="1">
      <alignment vertical="center" wrapText="1"/>
    </xf>
    <xf numFmtId="43" fontId="0" fillId="0" borderId="1" xfId="0" applyNumberFormat="1" applyBorder="1">
      <alignment vertical="center"/>
    </xf>
    <xf numFmtId="0" fontId="12" fillId="0" borderId="1" xfId="51" applyFont="1" applyFill="1" applyBorder="1" applyAlignment="1" applyProtection="1">
      <alignment vertical="center" wrapText="1"/>
    </xf>
    <xf numFmtId="177" fontId="3" fillId="0" borderId="0" xfId="51" applyNumberFormat="1" applyFont="1" applyFill="1" applyAlignment="1" applyProtection="1">
      <alignment wrapText="1"/>
    </xf>
    <xf numFmtId="0" fontId="5" fillId="0" borderId="1" xfId="51" applyFont="1" applyFill="1" applyBorder="1" applyAlignment="1" applyProtection="1">
      <alignment vertical="center" wrapText="1"/>
    </xf>
    <xf numFmtId="43" fontId="0" fillId="0" borderId="1" xfId="0" applyNumberFormat="1" applyFont="1" applyBorder="1">
      <alignment vertical="center"/>
    </xf>
    <xf numFmtId="180" fontId="19" fillId="0" borderId="1" xfId="0" applyNumberFormat="1" applyFont="1" applyBorder="1" applyAlignment="1">
      <alignment horizontal="right" vertical="center"/>
    </xf>
    <xf numFmtId="0" fontId="2" fillId="0" borderId="0" xfId="51" applyFill="1" applyAlignment="1" applyProtection="1">
      <alignment wrapText="1"/>
    </xf>
    <xf numFmtId="177" fontId="11" fillId="0" borderId="0" xfId="51" applyNumberFormat="1" applyFont="1" applyFill="1" applyBorder="1" applyAlignment="1" applyProtection="1">
      <alignment horizontal="center" vertical="center" wrapText="1"/>
    </xf>
    <xf numFmtId="0" fontId="12" fillId="0" borderId="6" xfId="55" applyFont="1" applyFill="1" applyBorder="1" applyAlignment="1" applyProtection="1">
      <alignment horizontal="center" vertical="center" wrapText="1"/>
    </xf>
    <xf numFmtId="0" fontId="12" fillId="0" borderId="7" xfId="55" applyFont="1" applyFill="1" applyBorder="1" applyAlignment="1" applyProtection="1">
      <alignment horizontal="center" vertical="center" wrapText="1"/>
    </xf>
    <xf numFmtId="176" fontId="12" fillId="0" borderId="7" xfId="56" applyNumberFormat="1" applyFont="1" applyFill="1" applyBorder="1" applyAlignment="1" applyProtection="1">
      <alignment horizontal="center" vertical="center" wrapText="1"/>
    </xf>
    <xf numFmtId="177" fontId="12" fillId="0" borderId="7" xfId="56" applyNumberFormat="1" applyFont="1" applyFill="1" applyBorder="1" applyAlignment="1" applyProtection="1">
      <alignment horizontal="center" vertical="center" wrapText="1"/>
    </xf>
    <xf numFmtId="0" fontId="12" fillId="0" borderId="2" xfId="51" applyFont="1" applyFill="1" applyBorder="1" applyAlignment="1">
      <alignment horizontal="center" vertical="center"/>
      <protection locked="0"/>
    </xf>
    <xf numFmtId="0" fontId="6" fillId="0" borderId="2" xfId="51" applyFont="1" applyFill="1" applyBorder="1" applyAlignment="1">
      <alignment horizontal="center" vertical="center"/>
      <protection locked="0"/>
    </xf>
    <xf numFmtId="49" fontId="6" fillId="0" borderId="2" xfId="55" applyNumberFormat="1" applyFont="1" applyFill="1" applyBorder="1" applyAlignment="1" applyProtection="1">
      <alignment horizontal="center" vertical="center" wrapText="1"/>
    </xf>
    <xf numFmtId="43" fontId="8" fillId="0" borderId="1" xfId="56" applyFont="1" applyFill="1" applyBorder="1" applyAlignment="1" applyProtection="1">
      <alignment horizontal="center" vertical="center" wrapText="1"/>
    </xf>
    <xf numFmtId="49" fontId="21" fillId="0" borderId="2" xfId="55" applyNumberFormat="1" applyFont="1" applyFill="1" applyBorder="1" applyAlignment="1" applyProtection="1">
      <alignment horizontal="center" vertical="center" wrapText="1"/>
    </xf>
    <xf numFmtId="0" fontId="21" fillId="0" borderId="1" xfId="53" applyFont="1" applyFill="1" applyBorder="1" applyAlignment="1" applyProtection="1">
      <alignment horizontal="center" vertical="center" wrapText="1"/>
    </xf>
    <xf numFmtId="0" fontId="21" fillId="0" borderId="1" xfId="53" applyFont="1" applyFill="1" applyBorder="1" applyAlignment="1" applyProtection="1">
      <alignment horizontal="left" vertical="center" wrapText="1"/>
    </xf>
    <xf numFmtId="0" fontId="22" fillId="0" borderId="1" xfId="51" applyFont="1" applyFill="1" applyBorder="1" applyAlignment="1">
      <alignment horizontal="left" vertical="center" wrapText="1"/>
      <protection locked="0"/>
    </xf>
    <xf numFmtId="178" fontId="8" fillId="0" borderId="5" xfId="56" applyNumberFormat="1" applyFont="1" applyFill="1" applyBorder="1" applyAlignment="1" applyProtection="1">
      <alignment horizontal="center" vertical="center" wrapText="1"/>
    </xf>
    <xf numFmtId="0" fontId="22" fillId="0" borderId="1" xfId="55" applyFont="1" applyFill="1" applyBorder="1" applyAlignment="1" applyProtection="1">
      <alignment horizontal="center" vertical="center" wrapText="1"/>
    </xf>
    <xf numFmtId="0" fontId="12" fillId="0" borderId="1" xfId="51" applyFont="1" applyFill="1" applyBorder="1" applyAlignment="1">
      <alignment vertical="center" wrapText="1"/>
      <protection locked="0"/>
    </xf>
    <xf numFmtId="0" fontId="12" fillId="0" borderId="1" xfId="51" applyFont="1" applyFill="1" applyBorder="1" applyAlignment="1" applyProtection="1">
      <alignment horizontal="center" vertical="center" wrapText="1"/>
    </xf>
    <xf numFmtId="177" fontId="15" fillId="0" borderId="4" xfId="56" applyNumberFormat="1" applyFont="1" applyFill="1" applyBorder="1" applyAlignment="1" applyProtection="1">
      <alignment horizontal="center" vertical="center" wrapText="1"/>
    </xf>
    <xf numFmtId="178" fontId="6" fillId="0" borderId="4" xfId="51" applyNumberFormat="1" applyFont="1" applyFill="1" applyBorder="1" applyAlignment="1" applyProtection="1">
      <alignment horizontal="center" vertical="center" wrapText="1"/>
    </xf>
    <xf numFmtId="0" fontId="6" fillId="0" borderId="1" xfId="55" applyFont="1" applyFill="1" applyBorder="1" applyAlignment="1" applyProtection="1">
      <alignment vertical="center" wrapText="1"/>
    </xf>
    <xf numFmtId="177" fontId="12" fillId="0" borderId="8" xfId="56" applyNumberFormat="1" applyFont="1" applyFill="1" applyBorder="1" applyAlignment="1" applyProtection="1">
      <alignment horizontal="center" vertical="center" wrapText="1"/>
    </xf>
    <xf numFmtId="177" fontId="8" fillId="0" borderId="5" xfId="56" applyNumberFormat="1" applyFont="1" applyFill="1" applyBorder="1" applyAlignment="1" applyProtection="1">
      <alignment horizontal="center" vertical="center" wrapText="1"/>
    </xf>
    <xf numFmtId="177" fontId="15" fillId="0" borderId="5" xfId="56" applyNumberFormat="1" applyFont="1" applyFill="1" applyBorder="1" applyAlignment="1" applyProtection="1">
      <alignment horizontal="center" vertical="center" wrapText="1"/>
    </xf>
    <xf numFmtId="177" fontId="21" fillId="0" borderId="1" xfId="53" applyNumberFormat="1" applyFont="1" applyFill="1" applyBorder="1" applyAlignment="1" applyProtection="1">
      <alignment horizontal="center" vertical="center" wrapText="1"/>
    </xf>
    <xf numFmtId="0" fontId="2" fillId="0" borderId="1" xfId="51" applyFill="1" applyBorder="1" applyAlignment="1" applyProtection="1">
      <alignment vertical="center" wrapText="1"/>
    </xf>
    <xf numFmtId="0" fontId="21" fillId="0" borderId="1" xfId="51" applyFont="1" applyFill="1" applyBorder="1" applyAlignment="1" applyProtection="1">
      <alignment vertical="center" wrapText="1"/>
    </xf>
    <xf numFmtId="49" fontId="6" fillId="0" borderId="4" xfId="55" applyNumberFormat="1" applyFont="1" applyFill="1" applyBorder="1" applyAlignment="1" applyProtection="1">
      <alignment horizontal="center" vertical="center" wrapText="1"/>
    </xf>
    <xf numFmtId="0" fontId="12" fillId="0" borderId="1" xfId="53" applyFont="1" applyFill="1" applyBorder="1" applyAlignment="1" applyProtection="1">
      <alignment horizontal="center" vertical="center" wrapText="1"/>
    </xf>
    <xf numFmtId="0" fontId="14" fillId="0" borderId="1" xfId="51" applyFont="1" applyFill="1" applyBorder="1" applyAlignment="1" applyProtection="1">
      <alignment horizontal="center" vertical="center" wrapText="1"/>
    </xf>
    <xf numFmtId="0" fontId="14" fillId="0" borderId="1" xfId="51" applyFont="1" applyFill="1" applyBorder="1" applyAlignment="1" applyProtection="1">
      <alignment horizontal="center" wrapText="1"/>
    </xf>
    <xf numFmtId="176" fontId="15" fillId="0" borderId="5" xfId="53" applyNumberFormat="1" applyFont="1" applyFill="1" applyBorder="1" applyAlignment="1" applyProtection="1">
      <alignment horizontal="center" vertical="center" wrapText="1"/>
    </xf>
    <xf numFmtId="0" fontId="8" fillId="0" borderId="9" xfId="0" applyFont="1" applyFill="1" applyBorder="1" applyAlignment="1">
      <alignment horizontal="center" vertical="center" wrapText="1"/>
    </xf>
    <xf numFmtId="181" fontId="12" fillId="0" borderId="1" xfId="53" applyNumberFormat="1" applyFont="1" applyFill="1" applyBorder="1" applyAlignment="1" applyProtection="1">
      <alignment horizontal="center" vertical="center" wrapText="1"/>
    </xf>
    <xf numFmtId="176" fontId="12" fillId="0" borderId="1" xfId="53" applyNumberFormat="1" applyFont="1" applyFill="1" applyBorder="1" applyAlignment="1" applyProtection="1">
      <alignment horizontal="center" vertical="center" wrapText="1"/>
    </xf>
    <xf numFmtId="14" fontId="2" fillId="0" borderId="0" xfId="51" applyNumberFormat="1" applyFont="1" applyFill="1" applyAlignment="1" applyProtection="1">
      <alignment wrapText="1"/>
    </xf>
    <xf numFmtId="177" fontId="5" fillId="0" borderId="0" xfId="56" applyNumberFormat="1" applyFont="1" applyFill="1" applyAlignment="1" applyProtection="1">
      <alignment horizontal="center" vertical="center" wrapText="1"/>
    </xf>
    <xf numFmtId="0" fontId="23" fillId="0" borderId="0" xfId="51" applyFont="1" applyFill="1" applyAlignment="1" applyProtection="1">
      <alignment horizontal="center" wrapText="1"/>
    </xf>
    <xf numFmtId="0" fontId="23" fillId="0" borderId="0" xfId="51" applyFont="1" applyFill="1" applyAlignment="1" applyProtection="1">
      <alignment horizontal="left" wrapText="1"/>
    </xf>
    <xf numFmtId="0" fontId="24" fillId="0" borderId="0" xfId="49" applyFont="1" applyFill="1" applyBorder="1" applyAlignment="1" applyProtection="1">
      <alignment horizontal="left" vertical="center" wrapText="1"/>
    </xf>
    <xf numFmtId="0" fontId="8" fillId="0" borderId="4" xfId="0" applyFont="1" applyFill="1" applyBorder="1" applyAlignment="1">
      <alignment horizontal="center" vertical="center" wrapText="1"/>
    </xf>
    <xf numFmtId="0" fontId="5" fillId="0" borderId="0" xfId="54"/>
    <xf numFmtId="0" fontId="25" fillId="0" borderId="10" xfId="54" applyFont="1" applyBorder="1" applyAlignment="1">
      <alignment horizontal="center" vertical="center"/>
    </xf>
    <xf numFmtId="0" fontId="26" fillId="0" borderId="11" xfId="54" applyFont="1" applyBorder="1" applyAlignment="1">
      <alignment horizontal="center"/>
    </xf>
    <xf numFmtId="0" fontId="26" fillId="0" borderId="12" xfId="54" applyFont="1" applyBorder="1" applyAlignment="1">
      <alignment horizontal="center"/>
    </xf>
    <xf numFmtId="0" fontId="26" fillId="0" borderId="13" xfId="54" applyFont="1" applyBorder="1"/>
    <xf numFmtId="0" fontId="26" fillId="0" borderId="0" xfId="54" applyFont="1"/>
    <xf numFmtId="0" fontId="26" fillId="0" borderId="14" xfId="54" applyFont="1" applyBorder="1"/>
    <xf numFmtId="0" fontId="27" fillId="0" borderId="0" xfId="54" applyFont="1" applyAlignment="1">
      <alignment horizontal="left" vertical="center" wrapText="1"/>
    </xf>
    <xf numFmtId="0" fontId="26" fillId="0" borderId="0" xfId="54" applyFont="1" applyAlignment="1">
      <alignment wrapText="1"/>
    </xf>
    <xf numFmtId="0" fontId="26" fillId="0" borderId="14" xfId="54" applyFont="1" applyBorder="1" applyAlignment="1">
      <alignment wrapText="1"/>
    </xf>
    <xf numFmtId="0" fontId="28" fillId="0" borderId="0" xfId="54" applyFont="1" applyAlignment="1">
      <alignment horizontal="left" vertical="center" wrapText="1"/>
    </xf>
    <xf numFmtId="0" fontId="27" fillId="0" borderId="14" xfId="54" applyFont="1" applyBorder="1" applyAlignment="1">
      <alignment horizontal="left" vertical="center" wrapText="1"/>
    </xf>
    <xf numFmtId="0" fontId="0" fillId="0" borderId="0" xfId="52">
      <alignment vertical="center"/>
    </xf>
    <xf numFmtId="0" fontId="0" fillId="0" borderId="0" xfId="52" applyAlignment="1">
      <alignment vertical="center" wrapText="1"/>
    </xf>
    <xf numFmtId="0" fontId="0" fillId="0" borderId="14" xfId="52" applyBorder="1" applyAlignment="1">
      <alignment vertical="center" wrapText="1"/>
    </xf>
    <xf numFmtId="0" fontId="5" fillId="0" borderId="13" xfId="54" applyBorder="1"/>
    <xf numFmtId="0" fontId="29" fillId="0" borderId="0" xfId="54" applyFont="1" applyAlignment="1">
      <alignment vertical="center"/>
    </xf>
    <xf numFmtId="0" fontId="0" fillId="0" borderId="0" xfId="52" applyAlignment="1">
      <alignment vertical="center"/>
    </xf>
    <xf numFmtId="0" fontId="0" fillId="0" borderId="14" xfId="52" applyBorder="1" applyAlignment="1">
      <alignment vertical="center"/>
    </xf>
    <xf numFmtId="0" fontId="5" fillId="0" borderId="14" xfId="54" applyBorder="1"/>
    <xf numFmtId="0" fontId="5" fillId="0" borderId="15" xfId="54" applyBorder="1"/>
    <xf numFmtId="0" fontId="5" fillId="0" borderId="16" xfId="54" applyBorder="1"/>
    <xf numFmtId="0" fontId="5" fillId="0" borderId="17" xfId="54" applyBorder="1"/>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常规 10" xfId="50"/>
    <cellStyle name="常规 10 2 2" xfId="51"/>
    <cellStyle name="常规 2" xfId="52"/>
    <cellStyle name="常规 2 2 2" xfId="53"/>
    <cellStyle name="常规 3 2" xfId="54"/>
    <cellStyle name="常规_报价标准格式" xfId="55"/>
    <cellStyle name="千位分隔 10" xfId="56"/>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autoPageBreaks="0"/>
  </sheetPr>
  <dimension ref="B1:G20"/>
  <sheetViews>
    <sheetView showGridLines="0" topLeftCell="A4" workbookViewId="0">
      <selection activeCell="C7" sqref="C7:F7"/>
    </sheetView>
  </sheetViews>
  <sheetFormatPr defaultColWidth="9" defaultRowHeight="14.25" customHeight="1" outlineLevelCol="6"/>
  <cols>
    <col min="1" max="1" width="1.41666666666667" style="106" customWidth="1"/>
    <col min="2" max="2" width="4.41666666666667" style="106" customWidth="1"/>
    <col min="3" max="3" width="24.75" style="106" customWidth="1"/>
    <col min="4" max="4" width="5.41666666666667" style="106" customWidth="1"/>
    <col min="5" max="5" width="36" style="106" customWidth="1"/>
    <col min="6" max="6" width="9.08333333333333" style="106" customWidth="1"/>
    <col min="7" max="256" width="9" style="106"/>
    <col min="257" max="257" width="1.41666666666667" style="106" customWidth="1"/>
    <col min="258" max="258" width="4.41666666666667" style="106" customWidth="1"/>
    <col min="259" max="259" width="21.0833333333333" style="106" customWidth="1"/>
    <col min="260" max="260" width="7.75" style="106" customWidth="1"/>
    <col min="261" max="261" width="36" style="106" customWidth="1"/>
    <col min="262" max="262" width="9.08333333333333" style="106" customWidth="1"/>
    <col min="263" max="512" width="9" style="106"/>
    <col min="513" max="513" width="1.41666666666667" style="106" customWidth="1"/>
    <col min="514" max="514" width="4.41666666666667" style="106" customWidth="1"/>
    <col min="515" max="515" width="21.0833333333333" style="106" customWidth="1"/>
    <col min="516" max="516" width="7.75" style="106" customWidth="1"/>
    <col min="517" max="517" width="36" style="106" customWidth="1"/>
    <col min="518" max="518" width="9.08333333333333" style="106" customWidth="1"/>
    <col min="519" max="768" width="9" style="106"/>
    <col min="769" max="769" width="1.41666666666667" style="106" customWidth="1"/>
    <col min="770" max="770" width="4.41666666666667" style="106" customWidth="1"/>
    <col min="771" max="771" width="21.0833333333333" style="106" customWidth="1"/>
    <col min="772" max="772" width="7.75" style="106" customWidth="1"/>
    <col min="773" max="773" width="36" style="106" customWidth="1"/>
    <col min="774" max="774" width="9.08333333333333" style="106" customWidth="1"/>
    <col min="775" max="1024" width="9" style="106"/>
    <col min="1025" max="1025" width="1.41666666666667" style="106" customWidth="1"/>
    <col min="1026" max="1026" width="4.41666666666667" style="106" customWidth="1"/>
    <col min="1027" max="1027" width="21.0833333333333" style="106" customWidth="1"/>
    <col min="1028" max="1028" width="7.75" style="106" customWidth="1"/>
    <col min="1029" max="1029" width="36" style="106" customWidth="1"/>
    <col min="1030" max="1030" width="9.08333333333333" style="106" customWidth="1"/>
    <col min="1031" max="1280" width="9" style="106"/>
    <col min="1281" max="1281" width="1.41666666666667" style="106" customWidth="1"/>
    <col min="1282" max="1282" width="4.41666666666667" style="106" customWidth="1"/>
    <col min="1283" max="1283" width="21.0833333333333" style="106" customWidth="1"/>
    <col min="1284" max="1284" width="7.75" style="106" customWidth="1"/>
    <col min="1285" max="1285" width="36" style="106" customWidth="1"/>
    <col min="1286" max="1286" width="9.08333333333333" style="106" customWidth="1"/>
    <col min="1287" max="1536" width="9" style="106"/>
    <col min="1537" max="1537" width="1.41666666666667" style="106" customWidth="1"/>
    <col min="1538" max="1538" width="4.41666666666667" style="106" customWidth="1"/>
    <col min="1539" max="1539" width="21.0833333333333" style="106" customWidth="1"/>
    <col min="1540" max="1540" width="7.75" style="106" customWidth="1"/>
    <col min="1541" max="1541" width="36" style="106" customWidth="1"/>
    <col min="1542" max="1542" width="9.08333333333333" style="106" customWidth="1"/>
    <col min="1543" max="1792" width="9" style="106"/>
    <col min="1793" max="1793" width="1.41666666666667" style="106" customWidth="1"/>
    <col min="1794" max="1794" width="4.41666666666667" style="106" customWidth="1"/>
    <col min="1795" max="1795" width="21.0833333333333" style="106" customWidth="1"/>
    <col min="1796" max="1796" width="7.75" style="106" customWidth="1"/>
    <col min="1797" max="1797" width="36" style="106" customWidth="1"/>
    <col min="1798" max="1798" width="9.08333333333333" style="106" customWidth="1"/>
    <col min="1799" max="2048" width="9" style="106"/>
    <col min="2049" max="2049" width="1.41666666666667" style="106" customWidth="1"/>
    <col min="2050" max="2050" width="4.41666666666667" style="106" customWidth="1"/>
    <col min="2051" max="2051" width="21.0833333333333" style="106" customWidth="1"/>
    <col min="2052" max="2052" width="7.75" style="106" customWidth="1"/>
    <col min="2053" max="2053" width="36" style="106" customWidth="1"/>
    <col min="2054" max="2054" width="9.08333333333333" style="106" customWidth="1"/>
    <col min="2055" max="2304" width="9" style="106"/>
    <col min="2305" max="2305" width="1.41666666666667" style="106" customWidth="1"/>
    <col min="2306" max="2306" width="4.41666666666667" style="106" customWidth="1"/>
    <col min="2307" max="2307" width="21.0833333333333" style="106" customWidth="1"/>
    <col min="2308" max="2308" width="7.75" style="106" customWidth="1"/>
    <col min="2309" max="2309" width="36" style="106" customWidth="1"/>
    <col min="2310" max="2310" width="9.08333333333333" style="106" customWidth="1"/>
    <col min="2311" max="2560" width="9" style="106"/>
    <col min="2561" max="2561" width="1.41666666666667" style="106" customWidth="1"/>
    <col min="2562" max="2562" width="4.41666666666667" style="106" customWidth="1"/>
    <col min="2563" max="2563" width="21.0833333333333" style="106" customWidth="1"/>
    <col min="2564" max="2564" width="7.75" style="106" customWidth="1"/>
    <col min="2565" max="2565" width="36" style="106" customWidth="1"/>
    <col min="2566" max="2566" width="9.08333333333333" style="106" customWidth="1"/>
    <col min="2567" max="2816" width="9" style="106"/>
    <col min="2817" max="2817" width="1.41666666666667" style="106" customWidth="1"/>
    <col min="2818" max="2818" width="4.41666666666667" style="106" customWidth="1"/>
    <col min="2819" max="2819" width="21.0833333333333" style="106" customWidth="1"/>
    <col min="2820" max="2820" width="7.75" style="106" customWidth="1"/>
    <col min="2821" max="2821" width="36" style="106" customWidth="1"/>
    <col min="2822" max="2822" width="9.08333333333333" style="106" customWidth="1"/>
    <col min="2823" max="3072" width="9" style="106"/>
    <col min="3073" max="3073" width="1.41666666666667" style="106" customWidth="1"/>
    <col min="3074" max="3074" width="4.41666666666667" style="106" customWidth="1"/>
    <col min="3075" max="3075" width="21.0833333333333" style="106" customWidth="1"/>
    <col min="3076" max="3076" width="7.75" style="106" customWidth="1"/>
    <col min="3077" max="3077" width="36" style="106" customWidth="1"/>
    <col min="3078" max="3078" width="9.08333333333333" style="106" customWidth="1"/>
    <col min="3079" max="3328" width="9" style="106"/>
    <col min="3329" max="3329" width="1.41666666666667" style="106" customWidth="1"/>
    <col min="3330" max="3330" width="4.41666666666667" style="106" customWidth="1"/>
    <col min="3331" max="3331" width="21.0833333333333" style="106" customWidth="1"/>
    <col min="3332" max="3332" width="7.75" style="106" customWidth="1"/>
    <col min="3333" max="3333" width="36" style="106" customWidth="1"/>
    <col min="3334" max="3334" width="9.08333333333333" style="106" customWidth="1"/>
    <col min="3335" max="3584" width="9" style="106"/>
    <col min="3585" max="3585" width="1.41666666666667" style="106" customWidth="1"/>
    <col min="3586" max="3586" width="4.41666666666667" style="106" customWidth="1"/>
    <col min="3587" max="3587" width="21.0833333333333" style="106" customWidth="1"/>
    <col min="3588" max="3588" width="7.75" style="106" customWidth="1"/>
    <col min="3589" max="3589" width="36" style="106" customWidth="1"/>
    <col min="3590" max="3590" width="9.08333333333333" style="106" customWidth="1"/>
    <col min="3591" max="3840" width="9" style="106"/>
    <col min="3841" max="3841" width="1.41666666666667" style="106" customWidth="1"/>
    <col min="3842" max="3842" width="4.41666666666667" style="106" customWidth="1"/>
    <col min="3843" max="3843" width="21.0833333333333" style="106" customWidth="1"/>
    <col min="3844" max="3844" width="7.75" style="106" customWidth="1"/>
    <col min="3845" max="3845" width="36" style="106" customWidth="1"/>
    <col min="3846" max="3846" width="9.08333333333333" style="106" customWidth="1"/>
    <col min="3847" max="4096" width="9" style="106"/>
    <col min="4097" max="4097" width="1.41666666666667" style="106" customWidth="1"/>
    <col min="4098" max="4098" width="4.41666666666667" style="106" customWidth="1"/>
    <col min="4099" max="4099" width="21.0833333333333" style="106" customWidth="1"/>
    <col min="4100" max="4100" width="7.75" style="106" customWidth="1"/>
    <col min="4101" max="4101" width="36" style="106" customWidth="1"/>
    <col min="4102" max="4102" width="9.08333333333333" style="106" customWidth="1"/>
    <col min="4103" max="4352" width="9" style="106"/>
    <col min="4353" max="4353" width="1.41666666666667" style="106" customWidth="1"/>
    <col min="4354" max="4354" width="4.41666666666667" style="106" customWidth="1"/>
    <col min="4355" max="4355" width="21.0833333333333" style="106" customWidth="1"/>
    <col min="4356" max="4356" width="7.75" style="106" customWidth="1"/>
    <col min="4357" max="4357" width="36" style="106" customWidth="1"/>
    <col min="4358" max="4358" width="9.08333333333333" style="106" customWidth="1"/>
    <col min="4359" max="4608" width="9" style="106"/>
    <col min="4609" max="4609" width="1.41666666666667" style="106" customWidth="1"/>
    <col min="4610" max="4610" width="4.41666666666667" style="106" customWidth="1"/>
    <col min="4611" max="4611" width="21.0833333333333" style="106" customWidth="1"/>
    <col min="4612" max="4612" width="7.75" style="106" customWidth="1"/>
    <col min="4613" max="4613" width="36" style="106" customWidth="1"/>
    <col min="4614" max="4614" width="9.08333333333333" style="106" customWidth="1"/>
    <col min="4615" max="4864" width="9" style="106"/>
    <col min="4865" max="4865" width="1.41666666666667" style="106" customWidth="1"/>
    <col min="4866" max="4866" width="4.41666666666667" style="106" customWidth="1"/>
    <col min="4867" max="4867" width="21.0833333333333" style="106" customWidth="1"/>
    <col min="4868" max="4868" width="7.75" style="106" customWidth="1"/>
    <col min="4869" max="4869" width="36" style="106" customWidth="1"/>
    <col min="4870" max="4870" width="9.08333333333333" style="106" customWidth="1"/>
    <col min="4871" max="5120" width="9" style="106"/>
    <col min="5121" max="5121" width="1.41666666666667" style="106" customWidth="1"/>
    <col min="5122" max="5122" width="4.41666666666667" style="106" customWidth="1"/>
    <col min="5123" max="5123" width="21.0833333333333" style="106" customWidth="1"/>
    <col min="5124" max="5124" width="7.75" style="106" customWidth="1"/>
    <col min="5125" max="5125" width="36" style="106" customWidth="1"/>
    <col min="5126" max="5126" width="9.08333333333333" style="106" customWidth="1"/>
    <col min="5127" max="5376" width="9" style="106"/>
    <col min="5377" max="5377" width="1.41666666666667" style="106" customWidth="1"/>
    <col min="5378" max="5378" width="4.41666666666667" style="106" customWidth="1"/>
    <col min="5379" max="5379" width="21.0833333333333" style="106" customWidth="1"/>
    <col min="5380" max="5380" width="7.75" style="106" customWidth="1"/>
    <col min="5381" max="5381" width="36" style="106" customWidth="1"/>
    <col min="5382" max="5382" width="9.08333333333333" style="106" customWidth="1"/>
    <col min="5383" max="5632" width="9" style="106"/>
    <col min="5633" max="5633" width="1.41666666666667" style="106" customWidth="1"/>
    <col min="5634" max="5634" width="4.41666666666667" style="106" customWidth="1"/>
    <col min="5635" max="5635" width="21.0833333333333" style="106" customWidth="1"/>
    <col min="5636" max="5636" width="7.75" style="106" customWidth="1"/>
    <col min="5637" max="5637" width="36" style="106" customWidth="1"/>
    <col min="5638" max="5638" width="9.08333333333333" style="106" customWidth="1"/>
    <col min="5639" max="5888" width="9" style="106"/>
    <col min="5889" max="5889" width="1.41666666666667" style="106" customWidth="1"/>
    <col min="5890" max="5890" width="4.41666666666667" style="106" customWidth="1"/>
    <col min="5891" max="5891" width="21.0833333333333" style="106" customWidth="1"/>
    <col min="5892" max="5892" width="7.75" style="106" customWidth="1"/>
    <col min="5893" max="5893" width="36" style="106" customWidth="1"/>
    <col min="5894" max="5894" width="9.08333333333333" style="106" customWidth="1"/>
    <col min="5895" max="6144" width="9" style="106"/>
    <col min="6145" max="6145" width="1.41666666666667" style="106" customWidth="1"/>
    <col min="6146" max="6146" width="4.41666666666667" style="106" customWidth="1"/>
    <col min="6147" max="6147" width="21.0833333333333" style="106" customWidth="1"/>
    <col min="6148" max="6148" width="7.75" style="106" customWidth="1"/>
    <col min="6149" max="6149" width="36" style="106" customWidth="1"/>
    <col min="6150" max="6150" width="9.08333333333333" style="106" customWidth="1"/>
    <col min="6151" max="6400" width="9" style="106"/>
    <col min="6401" max="6401" width="1.41666666666667" style="106" customWidth="1"/>
    <col min="6402" max="6402" width="4.41666666666667" style="106" customWidth="1"/>
    <col min="6403" max="6403" width="21.0833333333333" style="106" customWidth="1"/>
    <col min="6404" max="6404" width="7.75" style="106" customWidth="1"/>
    <col min="6405" max="6405" width="36" style="106" customWidth="1"/>
    <col min="6406" max="6406" width="9.08333333333333" style="106" customWidth="1"/>
    <col min="6407" max="6656" width="9" style="106"/>
    <col min="6657" max="6657" width="1.41666666666667" style="106" customWidth="1"/>
    <col min="6658" max="6658" width="4.41666666666667" style="106" customWidth="1"/>
    <col min="6659" max="6659" width="21.0833333333333" style="106" customWidth="1"/>
    <col min="6660" max="6660" width="7.75" style="106" customWidth="1"/>
    <col min="6661" max="6661" width="36" style="106" customWidth="1"/>
    <col min="6662" max="6662" width="9.08333333333333" style="106" customWidth="1"/>
    <col min="6663" max="6912" width="9" style="106"/>
    <col min="6913" max="6913" width="1.41666666666667" style="106" customWidth="1"/>
    <col min="6914" max="6914" width="4.41666666666667" style="106" customWidth="1"/>
    <col min="6915" max="6915" width="21.0833333333333" style="106" customWidth="1"/>
    <col min="6916" max="6916" width="7.75" style="106" customWidth="1"/>
    <col min="6917" max="6917" width="36" style="106" customWidth="1"/>
    <col min="6918" max="6918" width="9.08333333333333" style="106" customWidth="1"/>
    <col min="6919" max="7168" width="9" style="106"/>
    <col min="7169" max="7169" width="1.41666666666667" style="106" customWidth="1"/>
    <col min="7170" max="7170" width="4.41666666666667" style="106" customWidth="1"/>
    <col min="7171" max="7171" width="21.0833333333333" style="106" customWidth="1"/>
    <col min="7172" max="7172" width="7.75" style="106" customWidth="1"/>
    <col min="7173" max="7173" width="36" style="106" customWidth="1"/>
    <col min="7174" max="7174" width="9.08333333333333" style="106" customWidth="1"/>
    <col min="7175" max="7424" width="9" style="106"/>
    <col min="7425" max="7425" width="1.41666666666667" style="106" customWidth="1"/>
    <col min="7426" max="7426" width="4.41666666666667" style="106" customWidth="1"/>
    <col min="7427" max="7427" width="21.0833333333333" style="106" customWidth="1"/>
    <col min="7428" max="7428" width="7.75" style="106" customWidth="1"/>
    <col min="7429" max="7429" width="36" style="106" customWidth="1"/>
    <col min="7430" max="7430" width="9.08333333333333" style="106" customWidth="1"/>
    <col min="7431" max="7680" width="9" style="106"/>
    <col min="7681" max="7681" width="1.41666666666667" style="106" customWidth="1"/>
    <col min="7682" max="7682" width="4.41666666666667" style="106" customWidth="1"/>
    <col min="7683" max="7683" width="21.0833333333333" style="106" customWidth="1"/>
    <col min="7684" max="7684" width="7.75" style="106" customWidth="1"/>
    <col min="7685" max="7685" width="36" style="106" customWidth="1"/>
    <col min="7686" max="7686" width="9.08333333333333" style="106" customWidth="1"/>
    <col min="7687" max="7936" width="9" style="106"/>
    <col min="7937" max="7937" width="1.41666666666667" style="106" customWidth="1"/>
    <col min="7938" max="7938" width="4.41666666666667" style="106" customWidth="1"/>
    <col min="7939" max="7939" width="21.0833333333333" style="106" customWidth="1"/>
    <col min="7940" max="7940" width="7.75" style="106" customWidth="1"/>
    <col min="7941" max="7941" width="36" style="106" customWidth="1"/>
    <col min="7942" max="7942" width="9.08333333333333" style="106" customWidth="1"/>
    <col min="7943" max="8192" width="9" style="106"/>
    <col min="8193" max="8193" width="1.41666666666667" style="106" customWidth="1"/>
    <col min="8194" max="8194" width="4.41666666666667" style="106" customWidth="1"/>
    <col min="8195" max="8195" width="21.0833333333333" style="106" customWidth="1"/>
    <col min="8196" max="8196" width="7.75" style="106" customWidth="1"/>
    <col min="8197" max="8197" width="36" style="106" customWidth="1"/>
    <col min="8198" max="8198" width="9.08333333333333" style="106" customWidth="1"/>
    <col min="8199" max="8448" width="9" style="106"/>
    <col min="8449" max="8449" width="1.41666666666667" style="106" customWidth="1"/>
    <col min="8450" max="8450" width="4.41666666666667" style="106" customWidth="1"/>
    <col min="8451" max="8451" width="21.0833333333333" style="106" customWidth="1"/>
    <col min="8452" max="8452" width="7.75" style="106" customWidth="1"/>
    <col min="8453" max="8453" width="36" style="106" customWidth="1"/>
    <col min="8454" max="8454" width="9.08333333333333" style="106" customWidth="1"/>
    <col min="8455" max="8704" width="9" style="106"/>
    <col min="8705" max="8705" width="1.41666666666667" style="106" customWidth="1"/>
    <col min="8706" max="8706" width="4.41666666666667" style="106" customWidth="1"/>
    <col min="8707" max="8707" width="21.0833333333333" style="106" customWidth="1"/>
    <col min="8708" max="8708" width="7.75" style="106" customWidth="1"/>
    <col min="8709" max="8709" width="36" style="106" customWidth="1"/>
    <col min="8710" max="8710" width="9.08333333333333" style="106" customWidth="1"/>
    <col min="8711" max="8960" width="9" style="106"/>
    <col min="8961" max="8961" width="1.41666666666667" style="106" customWidth="1"/>
    <col min="8962" max="8962" width="4.41666666666667" style="106" customWidth="1"/>
    <col min="8963" max="8963" width="21.0833333333333" style="106" customWidth="1"/>
    <col min="8964" max="8964" width="7.75" style="106" customWidth="1"/>
    <col min="8965" max="8965" width="36" style="106" customWidth="1"/>
    <col min="8966" max="8966" width="9.08333333333333" style="106" customWidth="1"/>
    <col min="8967" max="9216" width="9" style="106"/>
    <col min="9217" max="9217" width="1.41666666666667" style="106" customWidth="1"/>
    <col min="9218" max="9218" width="4.41666666666667" style="106" customWidth="1"/>
    <col min="9219" max="9219" width="21.0833333333333" style="106" customWidth="1"/>
    <col min="9220" max="9220" width="7.75" style="106" customWidth="1"/>
    <col min="9221" max="9221" width="36" style="106" customWidth="1"/>
    <col min="9222" max="9222" width="9.08333333333333" style="106" customWidth="1"/>
    <col min="9223" max="9472" width="9" style="106"/>
    <col min="9473" max="9473" width="1.41666666666667" style="106" customWidth="1"/>
    <col min="9474" max="9474" width="4.41666666666667" style="106" customWidth="1"/>
    <col min="9475" max="9475" width="21.0833333333333" style="106" customWidth="1"/>
    <col min="9476" max="9476" width="7.75" style="106" customWidth="1"/>
    <col min="9477" max="9477" width="36" style="106" customWidth="1"/>
    <col min="9478" max="9478" width="9.08333333333333" style="106" customWidth="1"/>
    <col min="9479" max="9728" width="9" style="106"/>
    <col min="9729" max="9729" width="1.41666666666667" style="106" customWidth="1"/>
    <col min="9730" max="9730" width="4.41666666666667" style="106" customWidth="1"/>
    <col min="9731" max="9731" width="21.0833333333333" style="106" customWidth="1"/>
    <col min="9732" max="9732" width="7.75" style="106" customWidth="1"/>
    <col min="9733" max="9733" width="36" style="106" customWidth="1"/>
    <col min="9734" max="9734" width="9.08333333333333" style="106" customWidth="1"/>
    <col min="9735" max="9984" width="9" style="106"/>
    <col min="9985" max="9985" width="1.41666666666667" style="106" customWidth="1"/>
    <col min="9986" max="9986" width="4.41666666666667" style="106" customWidth="1"/>
    <col min="9987" max="9987" width="21.0833333333333" style="106" customWidth="1"/>
    <col min="9988" max="9988" width="7.75" style="106" customWidth="1"/>
    <col min="9989" max="9989" width="36" style="106" customWidth="1"/>
    <col min="9990" max="9990" width="9.08333333333333" style="106" customWidth="1"/>
    <col min="9991" max="10240" width="9" style="106"/>
    <col min="10241" max="10241" width="1.41666666666667" style="106" customWidth="1"/>
    <col min="10242" max="10242" width="4.41666666666667" style="106" customWidth="1"/>
    <col min="10243" max="10243" width="21.0833333333333" style="106" customWidth="1"/>
    <col min="10244" max="10244" width="7.75" style="106" customWidth="1"/>
    <col min="10245" max="10245" width="36" style="106" customWidth="1"/>
    <col min="10246" max="10246" width="9.08333333333333" style="106" customWidth="1"/>
    <col min="10247" max="10496" width="9" style="106"/>
    <col min="10497" max="10497" width="1.41666666666667" style="106" customWidth="1"/>
    <col min="10498" max="10498" width="4.41666666666667" style="106" customWidth="1"/>
    <col min="10499" max="10499" width="21.0833333333333" style="106" customWidth="1"/>
    <col min="10500" max="10500" width="7.75" style="106" customWidth="1"/>
    <col min="10501" max="10501" width="36" style="106" customWidth="1"/>
    <col min="10502" max="10502" width="9.08333333333333" style="106" customWidth="1"/>
    <col min="10503" max="10752" width="9" style="106"/>
    <col min="10753" max="10753" width="1.41666666666667" style="106" customWidth="1"/>
    <col min="10754" max="10754" width="4.41666666666667" style="106" customWidth="1"/>
    <col min="10755" max="10755" width="21.0833333333333" style="106" customWidth="1"/>
    <col min="10756" max="10756" width="7.75" style="106" customWidth="1"/>
    <col min="10757" max="10757" width="36" style="106" customWidth="1"/>
    <col min="10758" max="10758" width="9.08333333333333" style="106" customWidth="1"/>
    <col min="10759" max="11008" width="9" style="106"/>
    <col min="11009" max="11009" width="1.41666666666667" style="106" customWidth="1"/>
    <col min="11010" max="11010" width="4.41666666666667" style="106" customWidth="1"/>
    <col min="11011" max="11011" width="21.0833333333333" style="106" customWidth="1"/>
    <col min="11012" max="11012" width="7.75" style="106" customWidth="1"/>
    <col min="11013" max="11013" width="36" style="106" customWidth="1"/>
    <col min="11014" max="11014" width="9.08333333333333" style="106" customWidth="1"/>
    <col min="11015" max="11264" width="9" style="106"/>
    <col min="11265" max="11265" width="1.41666666666667" style="106" customWidth="1"/>
    <col min="11266" max="11266" width="4.41666666666667" style="106" customWidth="1"/>
    <col min="11267" max="11267" width="21.0833333333333" style="106" customWidth="1"/>
    <col min="11268" max="11268" width="7.75" style="106" customWidth="1"/>
    <col min="11269" max="11269" width="36" style="106" customWidth="1"/>
    <col min="11270" max="11270" width="9.08333333333333" style="106" customWidth="1"/>
    <col min="11271" max="11520" width="9" style="106"/>
    <col min="11521" max="11521" width="1.41666666666667" style="106" customWidth="1"/>
    <col min="11522" max="11522" width="4.41666666666667" style="106" customWidth="1"/>
    <col min="11523" max="11523" width="21.0833333333333" style="106" customWidth="1"/>
    <col min="11524" max="11524" width="7.75" style="106" customWidth="1"/>
    <col min="11525" max="11525" width="36" style="106" customWidth="1"/>
    <col min="11526" max="11526" width="9.08333333333333" style="106" customWidth="1"/>
    <col min="11527" max="11776" width="9" style="106"/>
    <col min="11777" max="11777" width="1.41666666666667" style="106" customWidth="1"/>
    <col min="11778" max="11778" width="4.41666666666667" style="106" customWidth="1"/>
    <col min="11779" max="11779" width="21.0833333333333" style="106" customWidth="1"/>
    <col min="11780" max="11780" width="7.75" style="106" customWidth="1"/>
    <col min="11781" max="11781" width="36" style="106" customWidth="1"/>
    <col min="11782" max="11782" width="9.08333333333333" style="106" customWidth="1"/>
    <col min="11783" max="12032" width="9" style="106"/>
    <col min="12033" max="12033" width="1.41666666666667" style="106" customWidth="1"/>
    <col min="12034" max="12034" width="4.41666666666667" style="106" customWidth="1"/>
    <col min="12035" max="12035" width="21.0833333333333" style="106" customWidth="1"/>
    <col min="12036" max="12036" width="7.75" style="106" customWidth="1"/>
    <col min="12037" max="12037" width="36" style="106" customWidth="1"/>
    <col min="12038" max="12038" width="9.08333333333333" style="106" customWidth="1"/>
    <col min="12039" max="12288" width="9" style="106"/>
    <col min="12289" max="12289" width="1.41666666666667" style="106" customWidth="1"/>
    <col min="12290" max="12290" width="4.41666666666667" style="106" customWidth="1"/>
    <col min="12291" max="12291" width="21.0833333333333" style="106" customWidth="1"/>
    <col min="12292" max="12292" width="7.75" style="106" customWidth="1"/>
    <col min="12293" max="12293" width="36" style="106" customWidth="1"/>
    <col min="12294" max="12294" width="9.08333333333333" style="106" customWidth="1"/>
    <col min="12295" max="12544" width="9" style="106"/>
    <col min="12545" max="12545" width="1.41666666666667" style="106" customWidth="1"/>
    <col min="12546" max="12546" width="4.41666666666667" style="106" customWidth="1"/>
    <col min="12547" max="12547" width="21.0833333333333" style="106" customWidth="1"/>
    <col min="12548" max="12548" width="7.75" style="106" customWidth="1"/>
    <col min="12549" max="12549" width="36" style="106" customWidth="1"/>
    <col min="12550" max="12550" width="9.08333333333333" style="106" customWidth="1"/>
    <col min="12551" max="12800" width="9" style="106"/>
    <col min="12801" max="12801" width="1.41666666666667" style="106" customWidth="1"/>
    <col min="12802" max="12802" width="4.41666666666667" style="106" customWidth="1"/>
    <col min="12803" max="12803" width="21.0833333333333" style="106" customWidth="1"/>
    <col min="12804" max="12804" width="7.75" style="106" customWidth="1"/>
    <col min="12805" max="12805" width="36" style="106" customWidth="1"/>
    <col min="12806" max="12806" width="9.08333333333333" style="106" customWidth="1"/>
    <col min="12807" max="13056" width="9" style="106"/>
    <col min="13057" max="13057" width="1.41666666666667" style="106" customWidth="1"/>
    <col min="13058" max="13058" width="4.41666666666667" style="106" customWidth="1"/>
    <col min="13059" max="13059" width="21.0833333333333" style="106" customWidth="1"/>
    <col min="13060" max="13060" width="7.75" style="106" customWidth="1"/>
    <col min="13061" max="13061" width="36" style="106" customWidth="1"/>
    <col min="13062" max="13062" width="9.08333333333333" style="106" customWidth="1"/>
    <col min="13063" max="13312" width="9" style="106"/>
    <col min="13313" max="13313" width="1.41666666666667" style="106" customWidth="1"/>
    <col min="13314" max="13314" width="4.41666666666667" style="106" customWidth="1"/>
    <col min="13315" max="13315" width="21.0833333333333" style="106" customWidth="1"/>
    <col min="13316" max="13316" width="7.75" style="106" customWidth="1"/>
    <col min="13317" max="13317" width="36" style="106" customWidth="1"/>
    <col min="13318" max="13318" width="9.08333333333333" style="106" customWidth="1"/>
    <col min="13319" max="13568" width="9" style="106"/>
    <col min="13569" max="13569" width="1.41666666666667" style="106" customWidth="1"/>
    <col min="13570" max="13570" width="4.41666666666667" style="106" customWidth="1"/>
    <col min="13571" max="13571" width="21.0833333333333" style="106" customWidth="1"/>
    <col min="13572" max="13572" width="7.75" style="106" customWidth="1"/>
    <col min="13573" max="13573" width="36" style="106" customWidth="1"/>
    <col min="13574" max="13574" width="9.08333333333333" style="106" customWidth="1"/>
    <col min="13575" max="13824" width="9" style="106"/>
    <col min="13825" max="13825" width="1.41666666666667" style="106" customWidth="1"/>
    <col min="13826" max="13826" width="4.41666666666667" style="106" customWidth="1"/>
    <col min="13827" max="13827" width="21.0833333333333" style="106" customWidth="1"/>
    <col min="13828" max="13828" width="7.75" style="106" customWidth="1"/>
    <col min="13829" max="13829" width="36" style="106" customWidth="1"/>
    <col min="13830" max="13830" width="9.08333333333333" style="106" customWidth="1"/>
    <col min="13831" max="14080" width="9" style="106"/>
    <col min="14081" max="14081" width="1.41666666666667" style="106" customWidth="1"/>
    <col min="14082" max="14082" width="4.41666666666667" style="106" customWidth="1"/>
    <col min="14083" max="14083" width="21.0833333333333" style="106" customWidth="1"/>
    <col min="14084" max="14084" width="7.75" style="106" customWidth="1"/>
    <col min="14085" max="14085" width="36" style="106" customWidth="1"/>
    <col min="14086" max="14086" width="9.08333333333333" style="106" customWidth="1"/>
    <col min="14087" max="14336" width="9" style="106"/>
    <col min="14337" max="14337" width="1.41666666666667" style="106" customWidth="1"/>
    <col min="14338" max="14338" width="4.41666666666667" style="106" customWidth="1"/>
    <col min="14339" max="14339" width="21.0833333333333" style="106" customWidth="1"/>
    <col min="14340" max="14340" width="7.75" style="106" customWidth="1"/>
    <col min="14341" max="14341" width="36" style="106" customWidth="1"/>
    <col min="14342" max="14342" width="9.08333333333333" style="106" customWidth="1"/>
    <col min="14343" max="14592" width="9" style="106"/>
    <col min="14593" max="14593" width="1.41666666666667" style="106" customWidth="1"/>
    <col min="14594" max="14594" width="4.41666666666667" style="106" customWidth="1"/>
    <col min="14595" max="14595" width="21.0833333333333" style="106" customWidth="1"/>
    <col min="14596" max="14596" width="7.75" style="106" customWidth="1"/>
    <col min="14597" max="14597" width="36" style="106" customWidth="1"/>
    <col min="14598" max="14598" width="9.08333333333333" style="106" customWidth="1"/>
    <col min="14599" max="14848" width="9" style="106"/>
    <col min="14849" max="14849" width="1.41666666666667" style="106" customWidth="1"/>
    <col min="14850" max="14850" width="4.41666666666667" style="106" customWidth="1"/>
    <col min="14851" max="14851" width="21.0833333333333" style="106" customWidth="1"/>
    <col min="14852" max="14852" width="7.75" style="106" customWidth="1"/>
    <col min="14853" max="14853" width="36" style="106" customWidth="1"/>
    <col min="14854" max="14854" width="9.08333333333333" style="106" customWidth="1"/>
    <col min="14855" max="15104" width="9" style="106"/>
    <col min="15105" max="15105" width="1.41666666666667" style="106" customWidth="1"/>
    <col min="15106" max="15106" width="4.41666666666667" style="106" customWidth="1"/>
    <col min="15107" max="15107" width="21.0833333333333" style="106" customWidth="1"/>
    <col min="15108" max="15108" width="7.75" style="106" customWidth="1"/>
    <col min="15109" max="15109" width="36" style="106" customWidth="1"/>
    <col min="15110" max="15110" width="9.08333333333333" style="106" customWidth="1"/>
    <col min="15111" max="15360" width="9" style="106"/>
    <col min="15361" max="15361" width="1.41666666666667" style="106" customWidth="1"/>
    <col min="15362" max="15362" width="4.41666666666667" style="106" customWidth="1"/>
    <col min="15363" max="15363" width="21.0833333333333" style="106" customWidth="1"/>
    <col min="15364" max="15364" width="7.75" style="106" customWidth="1"/>
    <col min="15365" max="15365" width="36" style="106" customWidth="1"/>
    <col min="15366" max="15366" width="9.08333333333333" style="106" customWidth="1"/>
    <col min="15367" max="15616" width="9" style="106"/>
    <col min="15617" max="15617" width="1.41666666666667" style="106" customWidth="1"/>
    <col min="15618" max="15618" width="4.41666666666667" style="106" customWidth="1"/>
    <col min="15619" max="15619" width="21.0833333333333" style="106" customWidth="1"/>
    <col min="15620" max="15620" width="7.75" style="106" customWidth="1"/>
    <col min="15621" max="15621" width="36" style="106" customWidth="1"/>
    <col min="15622" max="15622" width="9.08333333333333" style="106" customWidth="1"/>
    <col min="15623" max="15872" width="9" style="106"/>
    <col min="15873" max="15873" width="1.41666666666667" style="106" customWidth="1"/>
    <col min="15874" max="15874" width="4.41666666666667" style="106" customWidth="1"/>
    <col min="15875" max="15875" width="21.0833333333333" style="106" customWidth="1"/>
    <col min="15876" max="15876" width="7.75" style="106" customWidth="1"/>
    <col min="15877" max="15877" width="36" style="106" customWidth="1"/>
    <col min="15878" max="15878" width="9.08333333333333" style="106" customWidth="1"/>
    <col min="15879" max="16128" width="9" style="106"/>
    <col min="16129" max="16129" width="1.41666666666667" style="106" customWidth="1"/>
    <col min="16130" max="16130" width="4.41666666666667" style="106" customWidth="1"/>
    <col min="16131" max="16131" width="21.0833333333333" style="106" customWidth="1"/>
    <col min="16132" max="16132" width="7.75" style="106" customWidth="1"/>
    <col min="16133" max="16133" width="36" style="106" customWidth="1"/>
    <col min="16134" max="16134" width="9.08333333333333" style="106" customWidth="1"/>
    <col min="16135" max="16384" width="9" style="106"/>
  </cols>
  <sheetData>
    <row r="1" ht="20" customHeight="1"/>
    <row r="2" ht="42" customHeight="1" spans="2:6">
      <c r="B2" s="107" t="s">
        <v>0</v>
      </c>
      <c r="C2" s="108"/>
      <c r="D2" s="108"/>
      <c r="E2" s="108"/>
      <c r="F2" s="109"/>
    </row>
    <row r="3" ht="25.5" customHeight="1" spans="2:6">
      <c r="B3" s="110"/>
      <c r="C3" s="111"/>
      <c r="D3" s="111"/>
      <c r="E3" s="111"/>
      <c r="F3" s="112"/>
    </row>
    <row r="4" ht="40" customHeight="1" spans="2:6">
      <c r="B4" s="110"/>
      <c r="C4" s="113" t="s">
        <v>1</v>
      </c>
      <c r="D4" s="114"/>
      <c r="E4" s="114"/>
      <c r="F4" s="115"/>
    </row>
    <row r="5" ht="116" customHeight="1" spans="2:7">
      <c r="B5" s="110"/>
      <c r="C5" s="116" t="s">
        <v>2</v>
      </c>
      <c r="D5" s="113"/>
      <c r="E5" s="113"/>
      <c r="F5" s="117"/>
      <c r="G5" s="118"/>
    </row>
    <row r="6" ht="44" customHeight="1" spans="2:6">
      <c r="B6" s="110"/>
      <c r="C6" s="113" t="s">
        <v>3</v>
      </c>
      <c r="D6" s="119"/>
      <c r="E6" s="119"/>
      <c r="F6" s="120"/>
    </row>
    <row r="7" ht="44" customHeight="1" spans="2:6">
      <c r="B7" s="110"/>
      <c r="C7" s="113" t="s">
        <v>4</v>
      </c>
      <c r="D7" s="113"/>
      <c r="E7" s="113"/>
      <c r="F7" s="117"/>
    </row>
    <row r="8" ht="27" customHeight="1" spans="2:6">
      <c r="B8" s="121"/>
      <c r="C8" s="122"/>
      <c r="D8" s="123"/>
      <c r="E8" s="123"/>
      <c r="F8" s="124"/>
    </row>
    <row r="9" ht="13.5" customHeight="1" spans="2:6">
      <c r="B9" s="121"/>
      <c r="F9" s="125"/>
    </row>
    <row r="10" ht="13.5" customHeight="1" spans="2:6">
      <c r="B10" s="121"/>
      <c r="F10" s="125"/>
    </row>
    <row r="11" ht="13.5" customHeight="1" spans="2:6">
      <c r="B11" s="121"/>
      <c r="F11" s="125"/>
    </row>
    <row r="12" ht="13.5" customHeight="1" spans="2:6">
      <c r="B12" s="121"/>
      <c r="F12" s="125"/>
    </row>
    <row r="13" ht="13.5" customHeight="1" spans="2:6">
      <c r="B13" s="121"/>
      <c r="F13" s="125"/>
    </row>
    <row r="14" ht="13.5" customHeight="1" spans="2:6">
      <c r="B14" s="121"/>
      <c r="F14" s="125"/>
    </row>
    <row r="15" ht="13.5" customHeight="1" spans="2:6">
      <c r="B15" s="121"/>
      <c r="F15" s="125"/>
    </row>
    <row r="16" customHeight="1" spans="2:6">
      <c r="B16" s="121"/>
      <c r="F16" s="125"/>
    </row>
    <row r="17" customHeight="1" spans="2:6">
      <c r="B17" s="121"/>
      <c r="F17" s="125"/>
    </row>
    <row r="18" customHeight="1" spans="2:6">
      <c r="B18" s="121"/>
      <c r="F18" s="125"/>
    </row>
    <row r="19" customHeight="1" spans="2:6">
      <c r="B19" s="121"/>
      <c r="F19" s="125"/>
    </row>
    <row r="20" customHeight="1" spans="2:6">
      <c r="B20" s="126"/>
      <c r="C20" s="127"/>
      <c r="D20" s="127"/>
      <c r="E20" s="127"/>
      <c r="F20" s="128"/>
    </row>
  </sheetData>
  <mergeCells count="6">
    <mergeCell ref="B2:F2"/>
    <mergeCell ref="C4:F4"/>
    <mergeCell ref="C5:F5"/>
    <mergeCell ref="C6:F6"/>
    <mergeCell ref="C7:F7"/>
    <mergeCell ref="C8:F8"/>
  </mergeCells>
  <pageMargins left="0.747916666666667" right="0.747916666666667" top="0.984027777777778" bottom="0.984027777777778" header="0.511805555555556" footer="0.511805555555556"/>
  <pageSetup paperSize="9" orientation="portrait" errors="blank"/>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pageSetUpPr fitToPage="1"/>
  </sheetPr>
  <dimension ref="A1:K81"/>
  <sheetViews>
    <sheetView zoomScale="85" zoomScaleNormal="85" workbookViewId="0">
      <pane ySplit="3" topLeftCell="A74" activePane="bottomLeft" state="frozen"/>
      <selection/>
      <selection pane="bottomLeft" activeCell="A78" sqref="$A78:$XFD79"/>
    </sheetView>
  </sheetViews>
  <sheetFormatPr defaultColWidth="19" defaultRowHeight="35" customHeight="1"/>
  <cols>
    <col min="1" max="1" width="6.91666666666667" style="4" customWidth="1"/>
    <col min="2" max="2" width="31.3333333333333" style="4" customWidth="1"/>
    <col min="3" max="3" width="52.287037037037" style="5" customWidth="1"/>
    <col min="4" max="4" width="12.5833333333333" style="2" customWidth="1"/>
    <col min="5" max="5" width="5.41666666666667" style="4" customWidth="1"/>
    <col min="6" max="6" width="11.7592592592593" style="6" customWidth="1"/>
    <col min="7" max="9" width="11.7592592592593" style="7" customWidth="1"/>
    <col min="10" max="10" width="14.8981481481481" style="8" customWidth="1"/>
    <col min="11" max="11" width="19.9166666666667" style="9" customWidth="1"/>
    <col min="12" max="16384" width="19" style="2"/>
  </cols>
  <sheetData>
    <row r="1" s="1" customFormat="1" ht="6" customHeight="1" spans="1:11">
      <c r="A1" s="11"/>
      <c r="B1" s="12"/>
      <c r="C1" s="13"/>
      <c r="D1" s="11"/>
      <c r="E1" s="11"/>
      <c r="F1" s="14"/>
      <c r="G1" s="15"/>
      <c r="H1" s="15"/>
      <c r="I1" s="15"/>
      <c r="J1" s="15"/>
      <c r="K1" s="11"/>
    </row>
    <row r="2" customHeight="1" spans="1:11">
      <c r="A2" s="17" t="s">
        <v>5</v>
      </c>
      <c r="B2" s="17"/>
      <c r="C2" s="17"/>
      <c r="D2" s="17"/>
      <c r="E2" s="17"/>
      <c r="F2" s="18"/>
      <c r="G2" s="66"/>
      <c r="H2" s="66"/>
      <c r="I2" s="19"/>
      <c r="J2" s="19"/>
      <c r="K2" s="17"/>
    </row>
    <row r="3" customHeight="1" spans="1:11">
      <c r="A3" s="67" t="s">
        <v>6</v>
      </c>
      <c r="B3" s="68" t="s">
        <v>7</v>
      </c>
      <c r="C3" s="68" t="s">
        <v>8</v>
      </c>
      <c r="D3" s="68" t="s">
        <v>9</v>
      </c>
      <c r="E3" s="68" t="s">
        <v>10</v>
      </c>
      <c r="F3" s="69" t="s">
        <v>11</v>
      </c>
      <c r="G3" s="70" t="s">
        <v>12</v>
      </c>
      <c r="H3" s="70" t="s">
        <v>13</v>
      </c>
      <c r="I3" s="86" t="s">
        <v>14</v>
      </c>
      <c r="J3" s="86" t="s">
        <v>15</v>
      </c>
      <c r="K3" s="68" t="s">
        <v>16</v>
      </c>
    </row>
    <row r="4" customHeight="1" spans="1:11">
      <c r="A4" s="71" t="s">
        <v>17</v>
      </c>
      <c r="B4" s="23" t="s">
        <v>18</v>
      </c>
      <c r="C4" s="24"/>
      <c r="D4" s="25"/>
      <c r="E4" s="26"/>
      <c r="F4" s="27"/>
      <c r="G4" s="28"/>
      <c r="H4" s="28"/>
      <c r="I4" s="87"/>
      <c r="J4" s="88">
        <f>J5+J9</f>
        <v>44516</v>
      </c>
      <c r="K4" s="58"/>
    </row>
    <row r="5" customHeight="1" spans="1:11">
      <c r="A5" s="72">
        <v>1.1</v>
      </c>
      <c r="B5" s="29" t="s">
        <v>19</v>
      </c>
      <c r="C5" s="30"/>
      <c r="D5" s="25"/>
      <c r="E5" s="26"/>
      <c r="F5" s="27"/>
      <c r="G5" s="28"/>
      <c r="H5" s="28"/>
      <c r="I5" s="87"/>
      <c r="J5" s="87">
        <f>SUM(J6:J8)</f>
        <v>6900</v>
      </c>
      <c r="K5" s="58"/>
    </row>
    <row r="6" customHeight="1" spans="1:11">
      <c r="A6" s="73" t="s">
        <v>20</v>
      </c>
      <c r="B6" s="32" t="s">
        <v>21</v>
      </c>
      <c r="C6" s="33" t="s">
        <v>22</v>
      </c>
      <c r="D6" s="35"/>
      <c r="E6" s="26" t="s">
        <v>23</v>
      </c>
      <c r="F6" s="27">
        <v>9</v>
      </c>
      <c r="G6" s="74"/>
      <c r="H6" s="74">
        <v>300</v>
      </c>
      <c r="I6" s="28">
        <f t="shared" ref="I6:I8" si="0">G6+H6</f>
        <v>300</v>
      </c>
      <c r="J6" s="28">
        <f>I6*F6</f>
        <v>2700</v>
      </c>
      <c r="K6" s="58"/>
    </row>
    <row r="7" customHeight="1" spans="1:11">
      <c r="A7" s="73" t="s">
        <v>24</v>
      </c>
      <c r="B7" s="32" t="s">
        <v>25</v>
      </c>
      <c r="C7" s="33" t="s">
        <v>26</v>
      </c>
      <c r="D7" s="35"/>
      <c r="E7" s="26" t="s">
        <v>27</v>
      </c>
      <c r="F7" s="27">
        <v>1</v>
      </c>
      <c r="G7" s="74"/>
      <c r="H7" s="74">
        <v>1200</v>
      </c>
      <c r="I7" s="28">
        <f t="shared" si="0"/>
        <v>1200</v>
      </c>
      <c r="J7" s="28">
        <f>I7*F7</f>
        <v>1200</v>
      </c>
      <c r="K7" s="58"/>
    </row>
    <row r="8" customHeight="1" spans="1:11">
      <c r="A8" s="73" t="s">
        <v>28</v>
      </c>
      <c r="B8" s="32" t="s">
        <v>29</v>
      </c>
      <c r="C8" s="33" t="s">
        <v>26</v>
      </c>
      <c r="D8" s="32"/>
      <c r="E8" s="26" t="s">
        <v>30</v>
      </c>
      <c r="F8" s="27">
        <v>1</v>
      </c>
      <c r="G8" s="74"/>
      <c r="H8" s="74">
        <v>3000</v>
      </c>
      <c r="I8" s="28">
        <f t="shared" si="0"/>
        <v>3000</v>
      </c>
      <c r="J8" s="28">
        <f>I8*F8</f>
        <v>3000</v>
      </c>
      <c r="K8" s="58"/>
    </row>
    <row r="9" s="2" customFormat="1" customHeight="1" spans="1:11">
      <c r="A9" s="75" t="s">
        <v>31</v>
      </c>
      <c r="B9" s="76" t="s">
        <v>32</v>
      </c>
      <c r="C9" s="77"/>
      <c r="D9" s="76"/>
      <c r="E9" s="76"/>
      <c r="F9" s="76"/>
      <c r="G9" s="76"/>
      <c r="H9" s="76"/>
      <c r="I9" s="76"/>
      <c r="J9" s="89">
        <f>SUM(J10:J23)</f>
        <v>37616</v>
      </c>
      <c r="K9" s="76"/>
    </row>
    <row r="10" s="65" customFormat="1" ht="54" customHeight="1" spans="1:11">
      <c r="A10" s="75" t="s">
        <v>33</v>
      </c>
      <c r="B10" s="33" t="s">
        <v>34</v>
      </c>
      <c r="C10" s="33" t="s">
        <v>35</v>
      </c>
      <c r="D10" s="32" t="s">
        <v>36</v>
      </c>
      <c r="E10" s="32" t="s">
        <v>37</v>
      </c>
      <c r="F10" s="27">
        <v>4</v>
      </c>
      <c r="G10" s="74">
        <v>1000</v>
      </c>
      <c r="H10" s="74">
        <v>80</v>
      </c>
      <c r="I10" s="28">
        <f t="shared" ref="I10:I23" si="1">G10+H10</f>
        <v>1080</v>
      </c>
      <c r="J10" s="28">
        <f t="shared" ref="J10:J23" si="2">I10*F10</f>
        <v>4320</v>
      </c>
      <c r="K10" s="90"/>
    </row>
    <row r="11" s="65" customFormat="1" customHeight="1" spans="1:11">
      <c r="A11" s="75" t="s">
        <v>38</v>
      </c>
      <c r="B11" s="78" t="s">
        <v>39</v>
      </c>
      <c r="C11" s="33" t="s">
        <v>35</v>
      </c>
      <c r="D11" s="32" t="s">
        <v>36</v>
      </c>
      <c r="E11" s="32" t="s">
        <v>37</v>
      </c>
      <c r="F11" s="27">
        <v>1</v>
      </c>
      <c r="G11" s="74">
        <v>420</v>
      </c>
      <c r="H11" s="74">
        <v>60</v>
      </c>
      <c r="I11" s="28">
        <f t="shared" si="1"/>
        <v>480</v>
      </c>
      <c r="J11" s="28">
        <f t="shared" si="2"/>
        <v>480</v>
      </c>
      <c r="K11" s="90"/>
    </row>
    <row r="12" s="65" customFormat="1" customHeight="1" spans="1:11">
      <c r="A12" s="75" t="s">
        <v>40</v>
      </c>
      <c r="B12" s="33" t="s">
        <v>41</v>
      </c>
      <c r="C12" s="33" t="s">
        <v>42</v>
      </c>
      <c r="D12" s="32" t="s">
        <v>43</v>
      </c>
      <c r="E12" s="32" t="s">
        <v>37</v>
      </c>
      <c r="F12" s="27">
        <v>3</v>
      </c>
      <c r="G12" s="74">
        <v>160</v>
      </c>
      <c r="H12" s="74">
        <v>30</v>
      </c>
      <c r="I12" s="28">
        <f t="shared" si="1"/>
        <v>190</v>
      </c>
      <c r="J12" s="28">
        <f t="shared" si="2"/>
        <v>570</v>
      </c>
      <c r="K12" s="90"/>
    </row>
    <row r="13" s="65" customFormat="1" customHeight="1" spans="1:11">
      <c r="A13" s="75" t="s">
        <v>44</v>
      </c>
      <c r="B13" s="33" t="s">
        <v>45</v>
      </c>
      <c r="C13" s="33" t="s">
        <v>42</v>
      </c>
      <c r="D13" s="32" t="s">
        <v>43</v>
      </c>
      <c r="E13" s="32" t="s">
        <v>37</v>
      </c>
      <c r="F13" s="27">
        <v>12</v>
      </c>
      <c r="G13" s="74">
        <v>116</v>
      </c>
      <c r="H13" s="74">
        <v>30</v>
      </c>
      <c r="I13" s="28">
        <f t="shared" si="1"/>
        <v>146</v>
      </c>
      <c r="J13" s="28">
        <f t="shared" si="2"/>
        <v>1752</v>
      </c>
      <c r="K13" s="90"/>
    </row>
    <row r="14" s="65" customFormat="1" customHeight="1" spans="1:11">
      <c r="A14" s="75" t="s">
        <v>46</v>
      </c>
      <c r="B14" s="78" t="s">
        <v>47</v>
      </c>
      <c r="C14" s="33" t="s">
        <v>42</v>
      </c>
      <c r="D14" s="32" t="s">
        <v>43</v>
      </c>
      <c r="E14" s="32" t="s">
        <v>37</v>
      </c>
      <c r="F14" s="27">
        <v>3</v>
      </c>
      <c r="G14" s="74">
        <v>78</v>
      </c>
      <c r="H14" s="74">
        <v>30</v>
      </c>
      <c r="I14" s="28">
        <f t="shared" si="1"/>
        <v>108</v>
      </c>
      <c r="J14" s="28">
        <f t="shared" si="2"/>
        <v>324</v>
      </c>
      <c r="K14" s="90"/>
    </row>
    <row r="15" s="65" customFormat="1" ht="37" customHeight="1" spans="1:11">
      <c r="A15" s="75" t="s">
        <v>48</v>
      </c>
      <c r="B15" s="33" t="s">
        <v>49</v>
      </c>
      <c r="C15" s="33" t="s">
        <v>50</v>
      </c>
      <c r="D15" s="32" t="s">
        <v>51</v>
      </c>
      <c r="E15" s="32" t="s">
        <v>52</v>
      </c>
      <c r="F15" s="27">
        <v>10</v>
      </c>
      <c r="G15" s="74">
        <v>130</v>
      </c>
      <c r="H15" s="74">
        <v>25</v>
      </c>
      <c r="I15" s="28">
        <f t="shared" si="1"/>
        <v>155</v>
      </c>
      <c r="J15" s="28">
        <f t="shared" si="2"/>
        <v>1550</v>
      </c>
      <c r="K15" s="58"/>
    </row>
    <row r="16" s="65" customFormat="1" customHeight="1" spans="1:11">
      <c r="A16" s="75" t="s">
        <v>53</v>
      </c>
      <c r="B16" s="33" t="s">
        <v>54</v>
      </c>
      <c r="C16" s="33" t="s">
        <v>50</v>
      </c>
      <c r="D16" s="32" t="s">
        <v>51</v>
      </c>
      <c r="E16" s="32" t="s">
        <v>52</v>
      </c>
      <c r="F16" s="27">
        <v>10</v>
      </c>
      <c r="G16" s="74">
        <v>275</v>
      </c>
      <c r="H16" s="74">
        <v>35</v>
      </c>
      <c r="I16" s="28">
        <f t="shared" si="1"/>
        <v>310</v>
      </c>
      <c r="J16" s="28">
        <f t="shared" si="2"/>
        <v>3100</v>
      </c>
      <c r="K16" s="58"/>
    </row>
    <row r="17" s="65" customFormat="1" customHeight="1" spans="1:11">
      <c r="A17" s="75" t="s">
        <v>55</v>
      </c>
      <c r="B17" s="33" t="s">
        <v>56</v>
      </c>
      <c r="C17" s="33" t="s">
        <v>50</v>
      </c>
      <c r="D17" s="32" t="s">
        <v>51</v>
      </c>
      <c r="E17" s="32" t="s">
        <v>52</v>
      </c>
      <c r="F17" s="27">
        <v>10</v>
      </c>
      <c r="G17" s="74">
        <v>355</v>
      </c>
      <c r="H17" s="74">
        <v>45</v>
      </c>
      <c r="I17" s="28">
        <f t="shared" si="1"/>
        <v>400</v>
      </c>
      <c r="J17" s="28">
        <f t="shared" si="2"/>
        <v>4000</v>
      </c>
      <c r="K17" s="58"/>
    </row>
    <row r="18" s="65" customFormat="1" customHeight="1" spans="1:11">
      <c r="A18" s="75" t="s">
        <v>57</v>
      </c>
      <c r="B18" s="33" t="s">
        <v>58</v>
      </c>
      <c r="C18" s="33" t="s">
        <v>50</v>
      </c>
      <c r="D18" s="32" t="s">
        <v>51</v>
      </c>
      <c r="E18" s="32" t="s">
        <v>52</v>
      </c>
      <c r="F18" s="27">
        <v>10</v>
      </c>
      <c r="G18" s="74">
        <v>470</v>
      </c>
      <c r="H18" s="74">
        <v>50</v>
      </c>
      <c r="I18" s="28">
        <f t="shared" si="1"/>
        <v>520</v>
      </c>
      <c r="J18" s="28">
        <f t="shared" si="2"/>
        <v>5200</v>
      </c>
      <c r="K18" s="58"/>
    </row>
    <row r="19" s="65" customFormat="1" customHeight="1" spans="1:11">
      <c r="A19" s="75" t="s">
        <v>59</v>
      </c>
      <c r="B19" s="33" t="s">
        <v>60</v>
      </c>
      <c r="C19" s="33" t="s">
        <v>50</v>
      </c>
      <c r="D19" s="32" t="s">
        <v>51</v>
      </c>
      <c r="E19" s="32" t="s">
        <v>52</v>
      </c>
      <c r="F19" s="27">
        <v>5</v>
      </c>
      <c r="G19" s="74">
        <v>587</v>
      </c>
      <c r="H19" s="74">
        <v>60</v>
      </c>
      <c r="I19" s="28">
        <f t="shared" si="1"/>
        <v>647</v>
      </c>
      <c r="J19" s="28">
        <f t="shared" si="2"/>
        <v>3235</v>
      </c>
      <c r="K19" s="58"/>
    </row>
    <row r="20" s="65" customFormat="1" customHeight="1" spans="1:11">
      <c r="A20" s="75" t="s">
        <v>61</v>
      </c>
      <c r="B20" s="33" t="s">
        <v>62</v>
      </c>
      <c r="C20" s="33" t="s">
        <v>50</v>
      </c>
      <c r="D20" s="32" t="s">
        <v>51</v>
      </c>
      <c r="E20" s="32" t="s">
        <v>52</v>
      </c>
      <c r="F20" s="27">
        <v>5</v>
      </c>
      <c r="G20" s="74">
        <v>722</v>
      </c>
      <c r="H20" s="74">
        <v>65</v>
      </c>
      <c r="I20" s="28">
        <f t="shared" si="1"/>
        <v>787</v>
      </c>
      <c r="J20" s="28">
        <f t="shared" si="2"/>
        <v>3935</v>
      </c>
      <c r="K20" s="58"/>
    </row>
    <row r="21" s="65" customFormat="1" customHeight="1" spans="1:11">
      <c r="A21" s="75" t="s">
        <v>63</v>
      </c>
      <c r="B21" s="33" t="s">
        <v>64</v>
      </c>
      <c r="C21" s="33" t="s">
        <v>50</v>
      </c>
      <c r="D21" s="32" t="s">
        <v>51</v>
      </c>
      <c r="E21" s="32" t="s">
        <v>52</v>
      </c>
      <c r="F21" s="27">
        <v>5</v>
      </c>
      <c r="G21" s="74">
        <v>875</v>
      </c>
      <c r="H21" s="74">
        <v>75</v>
      </c>
      <c r="I21" s="28">
        <f t="shared" si="1"/>
        <v>950</v>
      </c>
      <c r="J21" s="28">
        <f t="shared" si="2"/>
        <v>4750</v>
      </c>
      <c r="K21" s="58"/>
    </row>
    <row r="22" s="65" customFormat="1" ht="68" customHeight="1" spans="1:11">
      <c r="A22" s="75" t="s">
        <v>65</v>
      </c>
      <c r="B22" s="33" t="s">
        <v>66</v>
      </c>
      <c r="C22" s="33" t="s">
        <v>67</v>
      </c>
      <c r="D22" s="32" t="s">
        <v>68</v>
      </c>
      <c r="E22" s="32" t="s">
        <v>37</v>
      </c>
      <c r="F22" s="27">
        <v>2</v>
      </c>
      <c r="G22" s="74">
        <v>720</v>
      </c>
      <c r="H22" s="74">
        <v>80</v>
      </c>
      <c r="I22" s="28">
        <f t="shared" si="1"/>
        <v>800</v>
      </c>
      <c r="J22" s="28">
        <f t="shared" si="2"/>
        <v>1600</v>
      </c>
      <c r="K22" s="58"/>
    </row>
    <row r="23" s="65" customFormat="1" customHeight="1" spans="1:11">
      <c r="A23" s="75" t="s">
        <v>69</v>
      </c>
      <c r="B23" s="33" t="s">
        <v>70</v>
      </c>
      <c r="C23" s="33" t="s">
        <v>71</v>
      </c>
      <c r="D23" s="33"/>
      <c r="E23" s="32" t="s">
        <v>72</v>
      </c>
      <c r="F23" s="27">
        <v>1</v>
      </c>
      <c r="G23" s="74">
        <v>1500</v>
      </c>
      <c r="H23" s="74">
        <v>1300</v>
      </c>
      <c r="I23" s="28">
        <f t="shared" si="1"/>
        <v>2800</v>
      </c>
      <c r="J23" s="28">
        <f t="shared" si="2"/>
        <v>2800</v>
      </c>
      <c r="K23" s="90"/>
    </row>
    <row r="24" customHeight="1" spans="1:11">
      <c r="A24" s="71" t="s">
        <v>73</v>
      </c>
      <c r="B24" s="23" t="s">
        <v>74</v>
      </c>
      <c r="C24" s="24"/>
      <c r="D24" s="25"/>
      <c r="E24" s="26"/>
      <c r="F24" s="27"/>
      <c r="G24" s="28"/>
      <c r="H24" s="28"/>
      <c r="I24" s="87"/>
      <c r="J24" s="88">
        <f>J25+J42</f>
        <v>53319.0636793842</v>
      </c>
      <c r="K24" s="58"/>
    </row>
    <row r="25" customHeight="1" spans="1:11">
      <c r="A25" s="72" t="s">
        <v>75</v>
      </c>
      <c r="B25" s="29" t="s">
        <v>76</v>
      </c>
      <c r="C25" s="30"/>
      <c r="D25" s="25"/>
      <c r="E25" s="26"/>
      <c r="F25" s="27"/>
      <c r="G25" s="28"/>
      <c r="H25" s="28"/>
      <c r="I25" s="87"/>
      <c r="J25" s="87">
        <f>SUM(J26:J41)</f>
        <v>49480.8636793842</v>
      </c>
      <c r="K25" s="58"/>
    </row>
    <row r="26" ht="37" customHeight="1" spans="1:11">
      <c r="A26" s="73" t="s">
        <v>77</v>
      </c>
      <c r="B26" s="33" t="s">
        <v>78</v>
      </c>
      <c r="C26" s="33" t="s">
        <v>79</v>
      </c>
      <c r="D26" s="35"/>
      <c r="E26" s="32" t="s">
        <v>80</v>
      </c>
      <c r="F26" s="79">
        <v>95.3305</v>
      </c>
      <c r="G26" s="74"/>
      <c r="H26" s="28">
        <v>20</v>
      </c>
      <c r="I26" s="28">
        <f t="shared" ref="I26:I36" si="3">G26+H26</f>
        <v>20</v>
      </c>
      <c r="J26" s="28">
        <f t="shared" ref="J26:J41" si="4">I26*F26</f>
        <v>1906.61</v>
      </c>
      <c r="K26" s="58"/>
    </row>
    <row r="27" customHeight="1" spans="1:11">
      <c r="A27" s="73" t="s">
        <v>81</v>
      </c>
      <c r="B27" s="33" t="s">
        <v>82</v>
      </c>
      <c r="C27" s="33" t="s">
        <v>83</v>
      </c>
      <c r="D27" s="35"/>
      <c r="E27" s="32" t="s">
        <v>84</v>
      </c>
      <c r="F27" s="79">
        <v>51.9845906594816</v>
      </c>
      <c r="G27" s="74"/>
      <c r="H27" s="28">
        <v>33</v>
      </c>
      <c r="I27" s="28">
        <f t="shared" si="3"/>
        <v>33</v>
      </c>
      <c r="J27" s="28">
        <f t="shared" si="4"/>
        <v>1715.49149176289</v>
      </c>
      <c r="K27" s="58"/>
    </row>
    <row r="28" ht="51.5" customHeight="1" spans="1:11">
      <c r="A28" s="73" t="s">
        <v>85</v>
      </c>
      <c r="B28" s="33" t="s">
        <v>86</v>
      </c>
      <c r="C28" s="33" t="s">
        <v>87</v>
      </c>
      <c r="D28" s="35"/>
      <c r="E28" s="32" t="s">
        <v>84</v>
      </c>
      <c r="F28" s="79">
        <v>6.472</v>
      </c>
      <c r="G28" s="74"/>
      <c r="H28" s="28">
        <v>33</v>
      </c>
      <c r="I28" s="28">
        <f t="shared" si="3"/>
        <v>33</v>
      </c>
      <c r="J28" s="28">
        <f t="shared" si="4"/>
        <v>213.576</v>
      </c>
      <c r="K28" s="58"/>
    </row>
    <row r="29" customHeight="1" spans="1:11">
      <c r="A29" s="73" t="s">
        <v>88</v>
      </c>
      <c r="B29" s="33" t="s">
        <v>89</v>
      </c>
      <c r="C29" s="33" t="s">
        <v>90</v>
      </c>
      <c r="D29" s="35"/>
      <c r="E29" s="32" t="s">
        <v>84</v>
      </c>
      <c r="F29" s="79">
        <v>45.5125906594816</v>
      </c>
      <c r="G29" s="74"/>
      <c r="H29" s="28">
        <v>85</v>
      </c>
      <c r="I29" s="28">
        <f t="shared" si="3"/>
        <v>85</v>
      </c>
      <c r="J29" s="28">
        <f t="shared" si="4"/>
        <v>3868.57020605594</v>
      </c>
      <c r="K29" s="58"/>
    </row>
    <row r="30" ht="47" customHeight="1" spans="1:11">
      <c r="A30" s="73" t="s">
        <v>91</v>
      </c>
      <c r="B30" s="33" t="s">
        <v>92</v>
      </c>
      <c r="C30" s="33" t="s">
        <v>93</v>
      </c>
      <c r="D30" s="35"/>
      <c r="E30" s="32" t="s">
        <v>84</v>
      </c>
      <c r="F30" s="79">
        <v>11.4948628128896</v>
      </c>
      <c r="G30" s="28">
        <v>345</v>
      </c>
      <c r="H30" s="28">
        <v>120</v>
      </c>
      <c r="I30" s="28">
        <f t="shared" si="3"/>
        <v>465</v>
      </c>
      <c r="J30" s="28">
        <f t="shared" si="4"/>
        <v>5345.11120799366</v>
      </c>
      <c r="K30" s="58"/>
    </row>
    <row r="31" customHeight="1" spans="1:11">
      <c r="A31" s="73" t="s">
        <v>94</v>
      </c>
      <c r="B31" s="33" t="s">
        <v>95</v>
      </c>
      <c r="C31" s="33" t="s">
        <v>96</v>
      </c>
      <c r="D31" s="35"/>
      <c r="E31" s="32" t="s">
        <v>80</v>
      </c>
      <c r="F31" s="79">
        <v>31.1638894297439</v>
      </c>
      <c r="G31" s="28">
        <v>25</v>
      </c>
      <c r="H31" s="28">
        <v>40</v>
      </c>
      <c r="I31" s="28">
        <f t="shared" si="3"/>
        <v>65</v>
      </c>
      <c r="J31" s="28">
        <f t="shared" si="4"/>
        <v>2025.65281293335</v>
      </c>
      <c r="K31" s="58"/>
    </row>
    <row r="32" ht="110.4" customHeight="1" spans="1:11">
      <c r="A32" s="73" t="s">
        <v>97</v>
      </c>
      <c r="B32" s="33" t="s">
        <v>98</v>
      </c>
      <c r="C32" s="33" t="s">
        <v>99</v>
      </c>
      <c r="D32" s="35"/>
      <c r="E32" s="32" t="s">
        <v>84</v>
      </c>
      <c r="F32" s="79">
        <v>31.8309963792164</v>
      </c>
      <c r="G32" s="28">
        <v>370</v>
      </c>
      <c r="H32" s="28">
        <v>120</v>
      </c>
      <c r="I32" s="28">
        <f t="shared" si="3"/>
        <v>490</v>
      </c>
      <c r="J32" s="28">
        <f t="shared" si="4"/>
        <v>15597.188225816</v>
      </c>
      <c r="K32" s="58"/>
    </row>
    <row r="33" customHeight="1" spans="1:11">
      <c r="A33" s="73" t="s">
        <v>100</v>
      </c>
      <c r="B33" s="33" t="s">
        <v>101</v>
      </c>
      <c r="C33" s="33" t="s">
        <v>96</v>
      </c>
      <c r="D33" s="35"/>
      <c r="E33" s="32" t="s">
        <v>80</v>
      </c>
      <c r="F33" s="79">
        <v>34.11964</v>
      </c>
      <c r="G33" s="28">
        <v>25</v>
      </c>
      <c r="H33" s="28">
        <v>40</v>
      </c>
      <c r="I33" s="28">
        <f t="shared" si="3"/>
        <v>65</v>
      </c>
      <c r="J33" s="28">
        <f t="shared" si="4"/>
        <v>2217.7766</v>
      </c>
      <c r="K33" s="58"/>
    </row>
    <row r="34" ht="31" customHeight="1" spans="1:11">
      <c r="A34" s="73" t="s">
        <v>102</v>
      </c>
      <c r="B34" s="33" t="s">
        <v>103</v>
      </c>
      <c r="C34" s="33" t="s">
        <v>104</v>
      </c>
      <c r="D34" s="35"/>
      <c r="E34" s="32" t="s">
        <v>84</v>
      </c>
      <c r="F34" s="79">
        <v>1.17585</v>
      </c>
      <c r="G34" s="28">
        <v>370</v>
      </c>
      <c r="H34" s="28">
        <v>120</v>
      </c>
      <c r="I34" s="28">
        <f t="shared" si="3"/>
        <v>490</v>
      </c>
      <c r="J34" s="28">
        <f t="shared" si="4"/>
        <v>576.1665</v>
      </c>
      <c r="K34" s="58"/>
    </row>
    <row r="35" ht="39.6" spans="1:11">
      <c r="A35" s="73" t="s">
        <v>105</v>
      </c>
      <c r="B35" s="33" t="s">
        <v>106</v>
      </c>
      <c r="C35" s="33" t="s">
        <v>107</v>
      </c>
      <c r="D35" s="35"/>
      <c r="E35" s="32" t="s">
        <v>84</v>
      </c>
      <c r="F35" s="79">
        <v>25.00905</v>
      </c>
      <c r="G35" s="28">
        <v>155</v>
      </c>
      <c r="H35" s="28">
        <v>20</v>
      </c>
      <c r="I35" s="28">
        <f t="shared" si="3"/>
        <v>175</v>
      </c>
      <c r="J35" s="28">
        <f t="shared" si="4"/>
        <v>4376.58375</v>
      </c>
      <c r="K35" s="91" t="s">
        <v>108</v>
      </c>
    </row>
    <row r="36" ht="64" customHeight="1" spans="1:11">
      <c r="A36" s="73" t="s">
        <v>109</v>
      </c>
      <c r="B36" s="33" t="s">
        <v>110</v>
      </c>
      <c r="C36" s="33" t="s">
        <v>111</v>
      </c>
      <c r="D36" s="35"/>
      <c r="E36" s="32" t="s">
        <v>112</v>
      </c>
      <c r="F36" s="79">
        <v>1.00613903487214</v>
      </c>
      <c r="G36" s="28">
        <v>3800</v>
      </c>
      <c r="H36" s="28">
        <v>1500</v>
      </c>
      <c r="I36" s="28">
        <f t="shared" si="3"/>
        <v>5300</v>
      </c>
      <c r="J36" s="28">
        <f t="shared" si="4"/>
        <v>5332.53688482234</v>
      </c>
      <c r="K36" s="91"/>
    </row>
    <row r="37" ht="61" customHeight="1" spans="1:11">
      <c r="A37" s="73" t="s">
        <v>113</v>
      </c>
      <c r="B37" s="33" t="s">
        <v>114</v>
      </c>
      <c r="C37" s="33" t="s">
        <v>115</v>
      </c>
      <c r="D37" s="35"/>
      <c r="E37" s="32" t="s">
        <v>116</v>
      </c>
      <c r="F37" s="79">
        <v>15</v>
      </c>
      <c r="G37" s="28">
        <v>90</v>
      </c>
      <c r="H37" s="28">
        <v>50</v>
      </c>
      <c r="I37" s="28">
        <f t="shared" ref="I37:I40" si="5">G37+H37</f>
        <v>140</v>
      </c>
      <c r="J37" s="28">
        <f t="shared" si="4"/>
        <v>2100</v>
      </c>
      <c r="K37" s="58"/>
    </row>
    <row r="38" ht="58.5" customHeight="1" spans="1:11">
      <c r="A38" s="73" t="s">
        <v>117</v>
      </c>
      <c r="B38" s="33" t="s">
        <v>118</v>
      </c>
      <c r="C38" s="33" t="s">
        <v>119</v>
      </c>
      <c r="D38" s="35"/>
      <c r="E38" s="32" t="s">
        <v>116</v>
      </c>
      <c r="F38" s="79">
        <v>2</v>
      </c>
      <c r="G38" s="28">
        <v>55</v>
      </c>
      <c r="H38" s="28">
        <v>45</v>
      </c>
      <c r="I38" s="28">
        <f t="shared" si="5"/>
        <v>100</v>
      </c>
      <c r="J38" s="28">
        <f t="shared" si="4"/>
        <v>200</v>
      </c>
      <c r="K38" s="58"/>
    </row>
    <row r="39" ht="49.5" customHeight="1" spans="1:11">
      <c r="A39" s="73" t="s">
        <v>120</v>
      </c>
      <c r="B39" s="33" t="s">
        <v>121</v>
      </c>
      <c r="C39" s="33" t="s">
        <v>122</v>
      </c>
      <c r="D39" s="80"/>
      <c r="E39" s="32" t="s">
        <v>72</v>
      </c>
      <c r="F39" s="79">
        <v>1</v>
      </c>
      <c r="G39" s="28">
        <v>500</v>
      </c>
      <c r="H39" s="28">
        <v>400</v>
      </c>
      <c r="I39" s="28">
        <f t="shared" si="5"/>
        <v>900</v>
      </c>
      <c r="J39" s="28">
        <f t="shared" si="4"/>
        <v>900</v>
      </c>
      <c r="K39" s="58"/>
    </row>
    <row r="40" ht="94.75" customHeight="1" spans="1:11">
      <c r="A40" s="73" t="s">
        <v>123</v>
      </c>
      <c r="B40" s="33" t="s">
        <v>124</v>
      </c>
      <c r="C40" s="33" t="s">
        <v>125</v>
      </c>
      <c r="D40" s="80"/>
      <c r="E40" s="32" t="s">
        <v>52</v>
      </c>
      <c r="F40" s="79">
        <v>20.54</v>
      </c>
      <c r="G40" s="28">
        <v>95</v>
      </c>
      <c r="H40" s="28">
        <v>45</v>
      </c>
      <c r="I40" s="28">
        <f t="shared" si="5"/>
        <v>140</v>
      </c>
      <c r="J40" s="28">
        <f t="shared" si="4"/>
        <v>2875.6</v>
      </c>
      <c r="K40" s="58"/>
    </row>
    <row r="41" ht="41.5" customHeight="1" spans="1:11">
      <c r="A41" s="73" t="s">
        <v>126</v>
      </c>
      <c r="B41" s="33" t="s">
        <v>127</v>
      </c>
      <c r="C41" s="33" t="s">
        <v>128</v>
      </c>
      <c r="D41" s="35"/>
      <c r="E41" s="32" t="s">
        <v>129</v>
      </c>
      <c r="F41" s="79">
        <v>2</v>
      </c>
      <c r="G41" s="28">
        <v>80</v>
      </c>
      <c r="H41" s="28">
        <v>35</v>
      </c>
      <c r="I41" s="28">
        <f t="shared" ref="I41:I47" si="6">G41+H41</f>
        <v>115</v>
      </c>
      <c r="J41" s="28">
        <f t="shared" si="4"/>
        <v>230</v>
      </c>
      <c r="K41" s="26" t="s">
        <v>130</v>
      </c>
    </row>
    <row r="42" customHeight="1" spans="1:11">
      <c r="A42" s="72">
        <v>2.2</v>
      </c>
      <c r="B42" s="29" t="s">
        <v>131</v>
      </c>
      <c r="C42" s="30"/>
      <c r="D42" s="23"/>
      <c r="E42" s="23"/>
      <c r="F42" s="23"/>
      <c r="G42" s="23"/>
      <c r="H42" s="23"/>
      <c r="I42" s="23"/>
      <c r="J42" s="87">
        <f>SUM(J43:J47)</f>
        <v>3838.2</v>
      </c>
      <c r="K42" s="23"/>
    </row>
    <row r="43" s="2" customFormat="1" customHeight="1" spans="1:11">
      <c r="A43" s="73" t="s">
        <v>132</v>
      </c>
      <c r="B43" s="33" t="s">
        <v>133</v>
      </c>
      <c r="C43" s="33" t="s">
        <v>134</v>
      </c>
      <c r="D43" s="32"/>
      <c r="E43" s="32" t="s">
        <v>129</v>
      </c>
      <c r="F43" s="79">
        <v>4</v>
      </c>
      <c r="G43" s="28">
        <v>66</v>
      </c>
      <c r="H43" s="28">
        <v>45</v>
      </c>
      <c r="I43" s="28">
        <f t="shared" si="6"/>
        <v>111</v>
      </c>
      <c r="J43" s="28">
        <f>I43*F43</f>
        <v>444</v>
      </c>
      <c r="K43" s="58"/>
    </row>
    <row r="44" s="2" customFormat="1" ht="75" customHeight="1" spans="1:11">
      <c r="A44" s="73" t="s">
        <v>135</v>
      </c>
      <c r="B44" s="33" t="s">
        <v>136</v>
      </c>
      <c r="C44" s="33" t="s">
        <v>137</v>
      </c>
      <c r="D44" s="35"/>
      <c r="E44" s="32" t="s">
        <v>138</v>
      </c>
      <c r="F44" s="79">
        <v>39.46</v>
      </c>
      <c r="G44" s="28">
        <v>9</v>
      </c>
      <c r="H44" s="28">
        <v>11</v>
      </c>
      <c r="I44" s="28">
        <f t="shared" si="6"/>
        <v>20</v>
      </c>
      <c r="J44" s="28">
        <f>I44*F44</f>
        <v>789.2</v>
      </c>
      <c r="K44" s="58"/>
    </row>
    <row r="45" s="2" customFormat="1" ht="75" customHeight="1" spans="1:11">
      <c r="A45" s="73" t="s">
        <v>139</v>
      </c>
      <c r="B45" s="33" t="s">
        <v>140</v>
      </c>
      <c r="C45" s="33" t="s">
        <v>141</v>
      </c>
      <c r="D45" s="35"/>
      <c r="E45" s="32" t="s">
        <v>138</v>
      </c>
      <c r="F45" s="79">
        <v>40</v>
      </c>
      <c r="G45" s="28">
        <v>12</v>
      </c>
      <c r="H45" s="28">
        <v>11</v>
      </c>
      <c r="I45" s="28">
        <f t="shared" si="6"/>
        <v>23</v>
      </c>
      <c r="J45" s="28">
        <f>I45*F45</f>
        <v>920</v>
      </c>
      <c r="K45" s="58"/>
    </row>
    <row r="46" s="2" customFormat="1" ht="44" customHeight="1" spans="1:11">
      <c r="A46" s="73" t="s">
        <v>142</v>
      </c>
      <c r="B46" s="33" t="s">
        <v>143</v>
      </c>
      <c r="C46" s="33" t="s">
        <v>144</v>
      </c>
      <c r="D46" s="35"/>
      <c r="E46" s="32" t="s">
        <v>138</v>
      </c>
      <c r="F46" s="79">
        <v>27</v>
      </c>
      <c r="G46" s="28">
        <v>35</v>
      </c>
      <c r="H46" s="28">
        <v>10</v>
      </c>
      <c r="I46" s="28">
        <f t="shared" si="6"/>
        <v>45</v>
      </c>
      <c r="J46" s="28">
        <f>I46*F46</f>
        <v>1215</v>
      </c>
      <c r="K46" s="58"/>
    </row>
    <row r="47" s="2" customFormat="1" customHeight="1" spans="1:11">
      <c r="A47" s="73" t="s">
        <v>145</v>
      </c>
      <c r="B47" s="33" t="s">
        <v>146</v>
      </c>
      <c r="C47" s="33" t="s">
        <v>22</v>
      </c>
      <c r="D47" s="32"/>
      <c r="E47" s="32" t="s">
        <v>27</v>
      </c>
      <c r="F47" s="79">
        <v>1</v>
      </c>
      <c r="G47" s="28"/>
      <c r="H47" s="28">
        <v>470</v>
      </c>
      <c r="I47" s="28">
        <f t="shared" si="6"/>
        <v>470</v>
      </c>
      <c r="J47" s="28">
        <f>I47*F47</f>
        <v>470</v>
      </c>
      <c r="K47" s="58"/>
    </row>
    <row r="48" customHeight="1" spans="1:11">
      <c r="A48" s="71" t="s">
        <v>147</v>
      </c>
      <c r="B48" s="23" t="s">
        <v>148</v>
      </c>
      <c r="C48" s="24"/>
      <c r="D48" s="25"/>
      <c r="E48" s="26"/>
      <c r="F48" s="27"/>
      <c r="G48" s="28"/>
      <c r="H48" s="28"/>
      <c r="I48" s="87"/>
      <c r="J48" s="88">
        <f>J49+J61</f>
        <v>191786</v>
      </c>
      <c r="K48" s="58"/>
    </row>
    <row r="49" s="3" customFormat="1" customHeight="1" spans="1:11">
      <c r="A49" s="71">
        <v>3.1</v>
      </c>
      <c r="B49" s="23" t="s">
        <v>149</v>
      </c>
      <c r="C49" s="24"/>
      <c r="D49" s="81"/>
      <c r="E49" s="82"/>
      <c r="F49" s="27"/>
      <c r="G49" s="83"/>
      <c r="H49" s="43"/>
      <c r="I49" s="28"/>
      <c r="J49" s="28">
        <f>SUM(J50:J60)</f>
        <v>168290</v>
      </c>
      <c r="K49" s="60"/>
    </row>
    <row r="50" ht="79.2" spans="1:11">
      <c r="A50" s="73" t="s">
        <v>150</v>
      </c>
      <c r="B50" s="33" t="s">
        <v>151</v>
      </c>
      <c r="C50" s="33" t="s">
        <v>152</v>
      </c>
      <c r="D50" s="32" t="s">
        <v>153</v>
      </c>
      <c r="E50" s="32" t="s">
        <v>138</v>
      </c>
      <c r="F50" s="84">
        <v>200</v>
      </c>
      <c r="G50" s="28">
        <v>380</v>
      </c>
      <c r="H50" s="28">
        <v>30</v>
      </c>
      <c r="I50" s="28">
        <f>G50+H50</f>
        <v>410</v>
      </c>
      <c r="J50" s="28">
        <f t="shared" ref="J50:J60" si="7">I50*F50</f>
        <v>82000</v>
      </c>
      <c r="K50" s="58"/>
    </row>
    <row r="51" ht="79.2" spans="1:11">
      <c r="A51" s="73" t="s">
        <v>154</v>
      </c>
      <c r="B51" s="33" t="s">
        <v>155</v>
      </c>
      <c r="C51" s="33" t="s">
        <v>152</v>
      </c>
      <c r="D51" s="32" t="s">
        <v>153</v>
      </c>
      <c r="E51" s="32" t="s">
        <v>138</v>
      </c>
      <c r="F51" s="84">
        <f>200/8</f>
        <v>25</v>
      </c>
      <c r="G51" s="28">
        <v>100</v>
      </c>
      <c r="H51" s="28">
        <v>15</v>
      </c>
      <c r="I51" s="28">
        <f t="shared" ref="I51:I60" si="8">G51+H51</f>
        <v>115</v>
      </c>
      <c r="J51" s="28">
        <f t="shared" si="7"/>
        <v>2875</v>
      </c>
      <c r="K51" s="58"/>
    </row>
    <row r="52" ht="109.75" customHeight="1" spans="1:11">
      <c r="A52" s="73" t="s">
        <v>156</v>
      </c>
      <c r="B52" s="33" t="s">
        <v>157</v>
      </c>
      <c r="C52" s="33" t="s">
        <v>158</v>
      </c>
      <c r="D52" s="32" t="s">
        <v>153</v>
      </c>
      <c r="E52" s="32" t="s">
        <v>138</v>
      </c>
      <c r="F52" s="84">
        <v>200</v>
      </c>
      <c r="G52" s="28">
        <v>80</v>
      </c>
      <c r="H52" s="28">
        <v>35</v>
      </c>
      <c r="I52" s="28">
        <f t="shared" si="8"/>
        <v>115</v>
      </c>
      <c r="J52" s="28">
        <f t="shared" ref="J52:J53" si="9">I52*F52</f>
        <v>23000</v>
      </c>
      <c r="K52" s="58"/>
    </row>
    <row r="53" ht="120" customHeight="1" spans="1:11">
      <c r="A53" s="73" t="s">
        <v>159</v>
      </c>
      <c r="B53" s="33" t="s">
        <v>160</v>
      </c>
      <c r="C53" s="33" t="s">
        <v>158</v>
      </c>
      <c r="D53" s="32" t="s">
        <v>153</v>
      </c>
      <c r="E53" s="32" t="s">
        <v>138</v>
      </c>
      <c r="F53" s="84">
        <f>200/8</f>
        <v>25</v>
      </c>
      <c r="G53" s="28">
        <v>20</v>
      </c>
      <c r="H53" s="28">
        <v>20</v>
      </c>
      <c r="I53" s="28">
        <f t="shared" si="8"/>
        <v>40</v>
      </c>
      <c r="J53" s="28">
        <f t="shared" si="9"/>
        <v>1000</v>
      </c>
      <c r="K53" s="58"/>
    </row>
    <row r="54" ht="104.4" customHeight="1" spans="1:11">
      <c r="A54" s="73" t="s">
        <v>161</v>
      </c>
      <c r="B54" s="33" t="s">
        <v>162</v>
      </c>
      <c r="C54" s="33" t="s">
        <v>163</v>
      </c>
      <c r="D54" s="32"/>
      <c r="E54" s="32" t="s">
        <v>138</v>
      </c>
      <c r="F54" s="84">
        <v>70</v>
      </c>
      <c r="G54" s="28">
        <v>4</v>
      </c>
      <c r="H54" s="28">
        <v>6</v>
      </c>
      <c r="I54" s="28">
        <f t="shared" si="8"/>
        <v>10</v>
      </c>
      <c r="J54" s="28">
        <f t="shared" si="7"/>
        <v>700</v>
      </c>
      <c r="K54" s="58"/>
    </row>
    <row r="55" ht="48.65" customHeight="1" spans="1:11">
      <c r="A55" s="73" t="s">
        <v>164</v>
      </c>
      <c r="B55" s="33" t="s">
        <v>165</v>
      </c>
      <c r="C55" s="33" t="s">
        <v>166</v>
      </c>
      <c r="D55" s="32"/>
      <c r="E55" s="26" t="s">
        <v>37</v>
      </c>
      <c r="F55" s="27">
        <v>2</v>
      </c>
      <c r="G55" s="28">
        <v>125</v>
      </c>
      <c r="H55" s="28">
        <v>150</v>
      </c>
      <c r="I55" s="28">
        <f t="shared" si="8"/>
        <v>275</v>
      </c>
      <c r="J55" s="28">
        <f t="shared" si="7"/>
        <v>550</v>
      </c>
      <c r="K55" s="58"/>
    </row>
    <row r="56" ht="48" customHeight="1" spans="1:11">
      <c r="A56" s="73" t="s">
        <v>167</v>
      </c>
      <c r="B56" s="33" t="s">
        <v>168</v>
      </c>
      <c r="C56" s="33" t="s">
        <v>166</v>
      </c>
      <c r="D56" s="32"/>
      <c r="E56" s="26" t="s">
        <v>37</v>
      </c>
      <c r="F56" s="27">
        <v>16</v>
      </c>
      <c r="G56" s="28">
        <v>220</v>
      </c>
      <c r="H56" s="28">
        <v>180</v>
      </c>
      <c r="I56" s="28">
        <f t="shared" si="8"/>
        <v>400</v>
      </c>
      <c r="J56" s="28">
        <f t="shared" si="7"/>
        <v>6400</v>
      </c>
      <c r="K56" s="58"/>
    </row>
    <row r="57" ht="108.65" customHeight="1" spans="1:11">
      <c r="A57" s="73" t="s">
        <v>169</v>
      </c>
      <c r="B57" s="33" t="s">
        <v>170</v>
      </c>
      <c r="C57" s="33" t="s">
        <v>171</v>
      </c>
      <c r="D57" s="35"/>
      <c r="E57" s="26" t="s">
        <v>138</v>
      </c>
      <c r="F57" s="34">
        <v>120</v>
      </c>
      <c r="G57" s="28">
        <v>42</v>
      </c>
      <c r="H57" s="28">
        <v>50</v>
      </c>
      <c r="I57" s="28">
        <f t="shared" si="8"/>
        <v>92</v>
      </c>
      <c r="J57" s="28">
        <f t="shared" si="7"/>
        <v>11040</v>
      </c>
      <c r="K57" s="58"/>
    </row>
    <row r="58" ht="61.5" customHeight="1" spans="1:11">
      <c r="A58" s="73" t="s">
        <v>172</v>
      </c>
      <c r="B58" s="33" t="s">
        <v>173</v>
      </c>
      <c r="C58" s="33" t="s">
        <v>171</v>
      </c>
      <c r="D58" s="85"/>
      <c r="E58" s="26" t="s">
        <v>138</v>
      </c>
      <c r="F58" s="27">
        <v>280</v>
      </c>
      <c r="G58" s="28">
        <v>85</v>
      </c>
      <c r="H58" s="28">
        <v>50</v>
      </c>
      <c r="I58" s="28">
        <f t="shared" si="8"/>
        <v>135</v>
      </c>
      <c r="J58" s="28">
        <f t="shared" si="7"/>
        <v>37800</v>
      </c>
      <c r="K58" s="58"/>
    </row>
    <row r="59" ht="66" spans="1:11">
      <c r="A59" s="73" t="s">
        <v>174</v>
      </c>
      <c r="B59" s="33" t="s">
        <v>175</v>
      </c>
      <c r="C59" s="33" t="s">
        <v>176</v>
      </c>
      <c r="D59" s="85"/>
      <c r="E59" s="26" t="s">
        <v>138</v>
      </c>
      <c r="F59" s="27">
        <v>15</v>
      </c>
      <c r="G59" s="28">
        <v>23</v>
      </c>
      <c r="H59" s="28">
        <v>32</v>
      </c>
      <c r="I59" s="28">
        <f t="shared" si="8"/>
        <v>55</v>
      </c>
      <c r="J59" s="28">
        <f t="shared" si="7"/>
        <v>825</v>
      </c>
      <c r="K59" s="58"/>
    </row>
    <row r="60" ht="66" spans="1:11">
      <c r="A60" s="73" t="s">
        <v>177</v>
      </c>
      <c r="B60" s="33" t="s">
        <v>178</v>
      </c>
      <c r="C60" s="33" t="s">
        <v>176</v>
      </c>
      <c r="D60" s="85"/>
      <c r="E60" s="26" t="s">
        <v>138</v>
      </c>
      <c r="F60" s="27">
        <v>35</v>
      </c>
      <c r="G60" s="28">
        <v>25</v>
      </c>
      <c r="H60" s="28">
        <v>35</v>
      </c>
      <c r="I60" s="28">
        <f t="shared" si="8"/>
        <v>60</v>
      </c>
      <c r="J60" s="28">
        <f t="shared" si="7"/>
        <v>2100</v>
      </c>
      <c r="K60" s="58"/>
    </row>
    <row r="61" customHeight="1" spans="1:11">
      <c r="A61" s="73" t="s">
        <v>179</v>
      </c>
      <c r="B61" s="23" t="s">
        <v>180</v>
      </c>
      <c r="C61" s="24"/>
      <c r="D61" s="25"/>
      <c r="E61" s="26"/>
      <c r="F61" s="27"/>
      <c r="G61" s="28"/>
      <c r="H61" s="28"/>
      <c r="I61" s="28"/>
      <c r="J61" s="28">
        <f>SUM(J62:J66)</f>
        <v>23496</v>
      </c>
      <c r="K61" s="58"/>
    </row>
    <row r="62" ht="75.5" customHeight="1" spans="1:11">
      <c r="A62" s="73" t="s">
        <v>181</v>
      </c>
      <c r="B62" s="32" t="s">
        <v>182</v>
      </c>
      <c r="C62" s="33" t="s">
        <v>183</v>
      </c>
      <c r="D62" s="32"/>
      <c r="E62" s="32" t="s">
        <v>184</v>
      </c>
      <c r="F62" s="27">
        <v>2</v>
      </c>
      <c r="G62" s="28">
        <v>1700</v>
      </c>
      <c r="H62" s="28">
        <v>1600</v>
      </c>
      <c r="I62" s="28">
        <f t="shared" ref="I62:I66" si="10">G62+H62</f>
        <v>3300</v>
      </c>
      <c r="J62" s="28">
        <f>I62*F62</f>
        <v>6600</v>
      </c>
      <c r="K62" s="58"/>
    </row>
    <row r="63" ht="87" customHeight="1" spans="1:11">
      <c r="A63" s="73" t="s">
        <v>185</v>
      </c>
      <c r="B63" s="32" t="s">
        <v>186</v>
      </c>
      <c r="C63" s="33" t="s">
        <v>187</v>
      </c>
      <c r="D63" s="32"/>
      <c r="E63" s="32" t="s">
        <v>184</v>
      </c>
      <c r="F63" s="27">
        <v>2</v>
      </c>
      <c r="G63" s="28">
        <v>1200</v>
      </c>
      <c r="H63" s="28">
        <v>1200</v>
      </c>
      <c r="I63" s="28">
        <f t="shared" si="10"/>
        <v>2400</v>
      </c>
      <c r="J63" s="28">
        <f>I63*F63</f>
        <v>4800</v>
      </c>
      <c r="K63" s="58"/>
    </row>
    <row r="64" ht="77.5" customHeight="1" spans="1:11">
      <c r="A64" s="73" t="s">
        <v>188</v>
      </c>
      <c r="B64" s="32" t="s">
        <v>189</v>
      </c>
      <c r="C64" s="33" t="s">
        <v>190</v>
      </c>
      <c r="D64" s="35"/>
      <c r="E64" s="32" t="s">
        <v>184</v>
      </c>
      <c r="F64" s="27">
        <v>4</v>
      </c>
      <c r="G64" s="28">
        <v>600</v>
      </c>
      <c r="H64" s="28">
        <v>400</v>
      </c>
      <c r="I64" s="28">
        <f t="shared" si="10"/>
        <v>1000</v>
      </c>
      <c r="J64" s="28">
        <f>I64*F64</f>
        <v>4000</v>
      </c>
      <c r="K64" s="58"/>
    </row>
    <row r="65" ht="97.75" customHeight="1" spans="1:11">
      <c r="A65" s="73" t="s">
        <v>191</v>
      </c>
      <c r="B65" s="32" t="s">
        <v>192</v>
      </c>
      <c r="C65" s="33" t="s">
        <v>193</v>
      </c>
      <c r="D65" s="35"/>
      <c r="E65" s="32" t="s">
        <v>84</v>
      </c>
      <c r="F65" s="27">
        <v>32</v>
      </c>
      <c r="G65" s="74"/>
      <c r="H65" s="74">
        <v>33</v>
      </c>
      <c r="I65" s="28">
        <f t="shared" si="10"/>
        <v>33</v>
      </c>
      <c r="J65" s="28">
        <f>I65*F65</f>
        <v>1056</v>
      </c>
      <c r="K65" s="58"/>
    </row>
    <row r="66" ht="79.25" customHeight="1" spans="1:11">
      <c r="A66" s="73" t="s">
        <v>194</v>
      </c>
      <c r="B66" s="32" t="s">
        <v>195</v>
      </c>
      <c r="C66" s="33" t="s">
        <v>196</v>
      </c>
      <c r="D66" s="32"/>
      <c r="E66" s="32" t="s">
        <v>80</v>
      </c>
      <c r="F66" s="27">
        <v>40</v>
      </c>
      <c r="G66" s="74">
        <v>90</v>
      </c>
      <c r="H66" s="74">
        <v>86</v>
      </c>
      <c r="I66" s="28">
        <f t="shared" si="10"/>
        <v>176</v>
      </c>
      <c r="J66" s="28">
        <f>I66*F66</f>
        <v>7040</v>
      </c>
      <c r="K66" s="58"/>
    </row>
    <row r="67" customHeight="1" spans="1:11">
      <c r="A67" s="71" t="s">
        <v>197</v>
      </c>
      <c r="B67" s="23" t="s">
        <v>198</v>
      </c>
      <c r="C67" s="24"/>
      <c r="D67" s="25"/>
      <c r="E67" s="26"/>
      <c r="F67" s="27"/>
      <c r="G67" s="28"/>
      <c r="H67" s="28"/>
      <c r="I67" s="87"/>
      <c r="J67" s="88">
        <f>SUM(J68:J71)</f>
        <v>6250</v>
      </c>
      <c r="K67" s="58"/>
    </row>
    <row r="68" ht="69" customHeight="1" spans="1:11">
      <c r="A68" s="31">
        <v>4.1</v>
      </c>
      <c r="B68" s="33" t="s">
        <v>199</v>
      </c>
      <c r="C68" s="33" t="s">
        <v>200</v>
      </c>
      <c r="D68" s="35"/>
      <c r="E68" s="26" t="s">
        <v>72</v>
      </c>
      <c r="F68" s="27">
        <v>1</v>
      </c>
      <c r="G68" s="74">
        <v>700</v>
      </c>
      <c r="H68" s="74">
        <v>1000</v>
      </c>
      <c r="I68" s="28">
        <f t="shared" ref="I68:I71" si="11">G68+H68</f>
        <v>1700</v>
      </c>
      <c r="J68" s="28">
        <f>I68*F68</f>
        <v>1700</v>
      </c>
      <c r="K68" s="91" t="s">
        <v>201</v>
      </c>
    </row>
    <row r="69" ht="69" customHeight="1" spans="1:11">
      <c r="A69" s="31">
        <v>4.2</v>
      </c>
      <c r="B69" s="33" t="s">
        <v>202</v>
      </c>
      <c r="C69" s="33" t="s">
        <v>200</v>
      </c>
      <c r="D69" s="35"/>
      <c r="E69" s="26" t="s">
        <v>72</v>
      </c>
      <c r="F69" s="27">
        <v>1</v>
      </c>
      <c r="G69" s="74">
        <v>1100</v>
      </c>
      <c r="H69" s="74">
        <v>300</v>
      </c>
      <c r="I69" s="28">
        <f t="shared" si="11"/>
        <v>1400</v>
      </c>
      <c r="J69" s="28">
        <f>I69*F69</f>
        <v>1400</v>
      </c>
      <c r="K69" s="91" t="s">
        <v>201</v>
      </c>
    </row>
    <row r="70" customHeight="1" spans="1:11">
      <c r="A70" s="31">
        <v>4.3</v>
      </c>
      <c r="B70" s="33" t="s">
        <v>203</v>
      </c>
      <c r="C70" s="33" t="s">
        <v>204</v>
      </c>
      <c r="D70" s="80"/>
      <c r="E70" s="32" t="s">
        <v>52</v>
      </c>
      <c r="F70" s="27">
        <v>30</v>
      </c>
      <c r="G70" s="74">
        <v>45</v>
      </c>
      <c r="H70" s="74">
        <v>20</v>
      </c>
      <c r="I70" s="28">
        <f t="shared" si="11"/>
        <v>65</v>
      </c>
      <c r="J70" s="28">
        <f>I70*F70</f>
        <v>1950</v>
      </c>
      <c r="K70" s="91"/>
    </row>
    <row r="71" ht="62.5" customHeight="1" spans="1:11">
      <c r="A71" s="92">
        <v>4.4</v>
      </c>
      <c r="B71" s="33" t="s">
        <v>205</v>
      </c>
      <c r="C71" s="33" t="s">
        <v>206</v>
      </c>
      <c r="D71" s="80"/>
      <c r="E71" s="32" t="s">
        <v>72</v>
      </c>
      <c r="F71" s="27">
        <v>1</v>
      </c>
      <c r="G71" s="74"/>
      <c r="H71" s="74">
        <v>1200</v>
      </c>
      <c r="I71" s="28">
        <f t="shared" si="11"/>
        <v>1200</v>
      </c>
      <c r="J71" s="28">
        <f>I71*F71</f>
        <v>1200</v>
      </c>
      <c r="K71" s="91"/>
    </row>
    <row r="72" s="3" customFormat="1" customHeight="1" spans="1:11">
      <c r="A72" s="38" t="s">
        <v>207</v>
      </c>
      <c r="B72" s="93" t="s">
        <v>208</v>
      </c>
      <c r="C72" s="93" t="s">
        <v>209</v>
      </c>
      <c r="D72" s="93"/>
      <c r="E72" s="94"/>
      <c r="F72" s="42"/>
      <c r="G72" s="43"/>
      <c r="H72" s="43"/>
      <c r="I72" s="43"/>
      <c r="J72" s="43">
        <f>J4+J24+J48+J67</f>
        <v>295871.063679384</v>
      </c>
      <c r="K72" s="60"/>
    </row>
    <row r="73" s="3" customFormat="1" customHeight="1" spans="1:11">
      <c r="A73" s="38"/>
      <c r="B73" s="93" t="s">
        <v>210</v>
      </c>
      <c r="C73" s="93" t="s">
        <v>211</v>
      </c>
      <c r="D73" s="93" t="s">
        <v>212</v>
      </c>
      <c r="E73" s="95"/>
      <c r="F73" s="96" t="s">
        <v>213</v>
      </c>
      <c r="G73" s="97"/>
      <c r="H73" s="97"/>
      <c r="I73" s="105"/>
      <c r="J73" s="43">
        <f>J72*3%</f>
        <v>8876.13191038153</v>
      </c>
      <c r="K73" s="60"/>
    </row>
    <row r="74" s="3" customFormat="1" customHeight="1" spans="1:11">
      <c r="A74" s="38"/>
      <c r="B74" s="93" t="s">
        <v>214</v>
      </c>
      <c r="C74" s="93" t="s">
        <v>215</v>
      </c>
      <c r="D74" s="93" t="s">
        <v>216</v>
      </c>
      <c r="E74" s="95"/>
      <c r="F74" s="98"/>
      <c r="G74" s="43"/>
      <c r="H74" s="43"/>
      <c r="I74" s="43"/>
      <c r="J74" s="43">
        <f>J72*0.5%</f>
        <v>1479.35531839692</v>
      </c>
      <c r="K74" s="60"/>
    </row>
    <row r="75" s="3" customFormat="1" customHeight="1" spans="1:11">
      <c r="A75" s="38"/>
      <c r="B75" s="93" t="s">
        <v>217</v>
      </c>
      <c r="C75" s="93" t="s">
        <v>218</v>
      </c>
      <c r="D75" s="93" t="s">
        <v>219</v>
      </c>
      <c r="E75" s="95"/>
      <c r="F75" s="42"/>
      <c r="G75" s="43"/>
      <c r="H75" s="43"/>
      <c r="I75" s="43"/>
      <c r="J75" s="43">
        <f>J72*5%</f>
        <v>14793.5531839692</v>
      </c>
      <c r="K75" s="60"/>
    </row>
    <row r="76" s="3" customFormat="1" ht="47" customHeight="1" spans="1:11">
      <c r="A76" s="38"/>
      <c r="B76" s="93" t="s">
        <v>220</v>
      </c>
      <c r="C76" s="93" t="s">
        <v>221</v>
      </c>
      <c r="D76" s="93" t="s">
        <v>222</v>
      </c>
      <c r="E76" s="95"/>
      <c r="F76" s="99" t="s">
        <v>223</v>
      </c>
      <c r="G76" s="43"/>
      <c r="H76" s="43"/>
      <c r="I76" s="43"/>
      <c r="J76" s="43">
        <f>(J73+J72+J74+J75)*9%</f>
        <v>28891.8093682919</v>
      </c>
      <c r="K76" s="60"/>
    </row>
    <row r="77" s="3" customFormat="1" customHeight="1" spans="1:11">
      <c r="A77" s="93" t="s">
        <v>224</v>
      </c>
      <c r="B77" s="93" t="s">
        <v>15</v>
      </c>
      <c r="C77" s="39"/>
      <c r="D77" s="93" t="s">
        <v>225</v>
      </c>
      <c r="E77" s="95"/>
      <c r="F77" s="42"/>
      <c r="G77" s="43"/>
      <c r="H77" s="43"/>
      <c r="I77" s="43"/>
      <c r="J77" s="43">
        <f>J72+J74+J75+J76+J73</f>
        <v>349911.913460424</v>
      </c>
      <c r="K77" s="60"/>
    </row>
    <row r="78" customHeight="1" spans="4:9">
      <c r="D78" s="100"/>
      <c r="G78" s="101"/>
      <c r="H78" s="101"/>
      <c r="I78" s="101"/>
    </row>
    <row r="79" customHeight="1" spans="2:3">
      <c r="B79" s="102"/>
      <c r="C79" s="103"/>
    </row>
    <row r="80" customHeight="1" spans="2:3">
      <c r="B80" s="104"/>
      <c r="C80" s="104"/>
    </row>
    <row r="81" customHeight="1" spans="2:3">
      <c r="B81" s="104"/>
      <c r="C81" s="104"/>
    </row>
  </sheetData>
  <protectedRanges>
    <protectedRange algorithmName="SHA-512" hashValue="DlVhLw0GM40fldaiklDuL8PUIMuzJAZkeJDvGtFi9cXqwTwBi8TQM/7d0LxinOYmrssyWitARbRCS7qDnIgVng==" saltValue="dk9/eDTtAGd1jBM7o4uXiw==" spinCount="100000" sqref="G5:H5" name="区域1"/>
    <protectedRange sqref="G37:G38" name="区域1_1"/>
    <protectedRange sqref="G40:G41" name="区域1_1_1"/>
    <protectedRange sqref="H37:H38 G39:H39 H40:H41 G65:H71 G12:G14 G26:G29 G35:H36 G42:H42 G6:H11 G15:H25 G48:H61 G46:H46 G47" name="区域1_2"/>
    <protectedRange sqref="G37:G38" name="区域3"/>
    <protectedRange sqref="G37:G38" name="区域1_1_2"/>
    <protectedRange sqref="G40:G41" name="区域3_1"/>
    <protectedRange sqref="G40:G41" name="区域1_1_1_1"/>
    <protectedRange sqref="G30:H30" name="报价区域可编辑_1_1"/>
    <protectedRange sqref="G31:H31" name="报价区域可编辑_1"/>
    <protectedRange sqref="G33:H33" name="报价区域可编辑_1_3"/>
    <protectedRange sqref="G44:H45" name="报价区域可编辑_1_2"/>
    <protectedRange sqref="G62:H64" name="区域1_3"/>
    <protectedRange sqref="G62:H64" name="区域1_3_1"/>
  </protectedRanges>
  <autoFilter ref="A3:K77">
    <extLst/>
  </autoFilter>
  <mergeCells count="2">
    <mergeCell ref="A2:K2"/>
    <mergeCell ref="F73:I73"/>
  </mergeCells>
  <dataValidations count="1">
    <dataValidation type="list" allowBlank="1" showInputMessage="1" sqref="B65579:C65579 B131115:C131115 B196651:C196651 B262187:C262187 B327723:C327723 B393259:C393259 B458795:C458795 B524331:C524331 B589867:C589867 B655403:C655403 B720939:C720939 B786475:C786475 B852011:C852011 B917547:C917547 B983083:C983083">
      <formula1>"桥架电缆,桥架矿缆,接线端子"</formula1>
    </dataValidation>
  </dataValidations>
  <pageMargins left="0.511805555555556" right="0" top="0.432638888888889" bottom="0.275" header="0" footer="0"/>
  <pageSetup paperSize="9" scale="75"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52"/>
  <sheetViews>
    <sheetView tabSelected="1" topLeftCell="A42" workbookViewId="0">
      <selection activeCell="A53" sqref="$A53:$XFD54"/>
    </sheetView>
  </sheetViews>
  <sheetFormatPr defaultColWidth="19" defaultRowHeight="25" customHeight="1"/>
  <cols>
    <col min="1" max="1" width="6.91666666666667" style="4" customWidth="1"/>
    <col min="2" max="2" width="37.4814814814815" style="4" customWidth="1"/>
    <col min="3" max="3" width="36.75" style="5" customWidth="1"/>
    <col min="4" max="4" width="15.3333333333333" style="2" customWidth="1"/>
    <col min="5" max="5" width="8.66666666666667" style="2" customWidth="1"/>
    <col min="6" max="6" width="10.5833333333333" style="6" customWidth="1"/>
    <col min="7" max="9" width="10.3333333333333" style="7" customWidth="1"/>
    <col min="10" max="10" width="14" style="8" customWidth="1"/>
    <col min="11" max="11" width="19.9166666666667" style="9" customWidth="1"/>
    <col min="12" max="12" width="19" style="10"/>
    <col min="13" max="16384" width="19" style="2"/>
  </cols>
  <sheetData>
    <row r="1" s="1" customFormat="1" ht="15" customHeight="1" spans="1:12">
      <c r="A1" s="11"/>
      <c r="B1" s="12"/>
      <c r="C1" s="13"/>
      <c r="D1" s="11"/>
      <c r="E1" s="11"/>
      <c r="F1" s="14"/>
      <c r="G1" s="15"/>
      <c r="H1" s="15"/>
      <c r="I1" s="15"/>
      <c r="J1" s="15"/>
      <c r="K1" s="11"/>
      <c r="L1" s="57"/>
    </row>
    <row r="2" s="2" customFormat="1" ht="37" customHeight="1" spans="1:12">
      <c r="A2" s="16" t="s">
        <v>226</v>
      </c>
      <c r="B2" s="17"/>
      <c r="C2" s="17"/>
      <c r="D2" s="17"/>
      <c r="E2" s="17"/>
      <c r="F2" s="18"/>
      <c r="G2" s="19"/>
      <c r="H2" s="19"/>
      <c r="I2" s="19"/>
      <c r="J2" s="19"/>
      <c r="K2" s="17"/>
      <c r="L2" s="10"/>
    </row>
    <row r="3" s="2" customFormat="1" customHeight="1" spans="1:12">
      <c r="A3" s="20" t="s">
        <v>6</v>
      </c>
      <c r="B3" s="20" t="s">
        <v>7</v>
      </c>
      <c r="C3" s="20" t="s">
        <v>8</v>
      </c>
      <c r="D3" s="20" t="s">
        <v>9</v>
      </c>
      <c r="E3" s="20" t="s">
        <v>10</v>
      </c>
      <c r="F3" s="21" t="s">
        <v>11</v>
      </c>
      <c r="G3" s="22" t="s">
        <v>12</v>
      </c>
      <c r="H3" s="22" t="s">
        <v>13</v>
      </c>
      <c r="I3" s="22" t="s">
        <v>14</v>
      </c>
      <c r="J3" s="22" t="s">
        <v>15</v>
      </c>
      <c r="K3" s="20" t="s">
        <v>16</v>
      </c>
      <c r="L3" s="10"/>
    </row>
    <row r="4" s="2" customFormat="1" customHeight="1" spans="1:12">
      <c r="A4" s="23" t="s">
        <v>17</v>
      </c>
      <c r="B4" s="23" t="s">
        <v>18</v>
      </c>
      <c r="C4" s="24"/>
      <c r="D4" s="25"/>
      <c r="E4" s="26"/>
      <c r="F4" s="27"/>
      <c r="G4" s="28"/>
      <c r="H4" s="28"/>
      <c r="I4" s="28"/>
      <c r="J4" s="43">
        <f>J5+J24+J7+J19</f>
        <v>320974.25</v>
      </c>
      <c r="K4" s="58"/>
      <c r="L4" s="10"/>
    </row>
    <row r="5" s="2" customFormat="1" customHeight="1" spans="1:12">
      <c r="A5" s="29">
        <v>1.1</v>
      </c>
      <c r="B5" s="29" t="s">
        <v>227</v>
      </c>
      <c r="C5" s="30"/>
      <c r="D5" s="25"/>
      <c r="E5" s="26"/>
      <c r="F5" s="27"/>
      <c r="G5" s="28"/>
      <c r="H5" s="28"/>
      <c r="I5" s="28"/>
      <c r="J5" s="28">
        <f>J6</f>
        <v>285500</v>
      </c>
      <c r="K5" s="58"/>
      <c r="L5" s="10"/>
    </row>
    <row r="6" s="2" customFormat="1" ht="243" customHeight="1" spans="1:12">
      <c r="A6" s="31" t="s">
        <v>20</v>
      </c>
      <c r="B6" s="32" t="s">
        <v>228</v>
      </c>
      <c r="C6" s="32" t="s">
        <v>229</v>
      </c>
      <c r="D6" s="33" t="s">
        <v>230</v>
      </c>
      <c r="E6" s="32" t="s">
        <v>30</v>
      </c>
      <c r="F6" s="34">
        <v>1</v>
      </c>
      <c r="G6" s="28">
        <v>281000</v>
      </c>
      <c r="H6" s="28">
        <v>4500</v>
      </c>
      <c r="I6" s="28">
        <f t="shared" ref="I6:I18" si="0">G6+H6</f>
        <v>285500</v>
      </c>
      <c r="J6" s="28">
        <f t="shared" ref="J6:J18" si="1">I6*F6</f>
        <v>285500</v>
      </c>
      <c r="K6" s="28"/>
      <c r="L6" s="10"/>
    </row>
    <row r="7" s="2" customFormat="1" customHeight="1" spans="1:12">
      <c r="A7" s="29">
        <v>1.2</v>
      </c>
      <c r="B7" s="29" t="s">
        <v>231</v>
      </c>
      <c r="C7" s="30"/>
      <c r="D7" s="25"/>
      <c r="E7" s="26"/>
      <c r="F7" s="27"/>
      <c r="G7" s="28"/>
      <c r="H7" s="28"/>
      <c r="I7" s="28"/>
      <c r="J7" s="28">
        <f>SUM(J8:J18)</f>
        <v>25350.25</v>
      </c>
      <c r="K7" s="58"/>
      <c r="L7" s="10"/>
    </row>
    <row r="8" s="2" customFormat="1" customHeight="1" spans="1:12">
      <c r="A8" s="31" t="s">
        <v>33</v>
      </c>
      <c r="B8" s="32" t="s">
        <v>78</v>
      </c>
      <c r="C8" s="33" t="s">
        <v>79</v>
      </c>
      <c r="D8" s="25"/>
      <c r="E8" s="26" t="s">
        <v>80</v>
      </c>
      <c r="F8" s="27">
        <v>25</v>
      </c>
      <c r="G8" s="28"/>
      <c r="H8" s="28">
        <v>20</v>
      </c>
      <c r="I8" s="28">
        <f t="shared" si="0"/>
        <v>20</v>
      </c>
      <c r="J8" s="28">
        <f t="shared" si="1"/>
        <v>500</v>
      </c>
      <c r="K8" s="58"/>
      <c r="L8" s="10"/>
    </row>
    <row r="9" s="2" customFormat="1" customHeight="1" spans="1:12">
      <c r="A9" s="31" t="s">
        <v>38</v>
      </c>
      <c r="B9" s="32" t="s">
        <v>86</v>
      </c>
      <c r="C9" s="33" t="s">
        <v>87</v>
      </c>
      <c r="D9" s="25"/>
      <c r="E9" s="26" t="s">
        <v>84</v>
      </c>
      <c r="F9" s="27">
        <v>4</v>
      </c>
      <c r="G9" s="28"/>
      <c r="H9" s="28">
        <v>33</v>
      </c>
      <c r="I9" s="28">
        <f t="shared" si="0"/>
        <v>33</v>
      </c>
      <c r="J9" s="28">
        <f t="shared" si="1"/>
        <v>132</v>
      </c>
      <c r="K9" s="58"/>
      <c r="L9" s="10"/>
    </row>
    <row r="10" s="2" customFormat="1" customHeight="1" spans="1:12">
      <c r="A10" s="31" t="s">
        <v>40</v>
      </c>
      <c r="B10" s="32" t="s">
        <v>82</v>
      </c>
      <c r="C10" s="33" t="s">
        <v>232</v>
      </c>
      <c r="D10" s="35"/>
      <c r="E10" s="26" t="s">
        <v>84</v>
      </c>
      <c r="F10" s="27">
        <v>40</v>
      </c>
      <c r="G10" s="28"/>
      <c r="H10" s="28">
        <v>33</v>
      </c>
      <c r="I10" s="28">
        <f t="shared" si="0"/>
        <v>33</v>
      </c>
      <c r="J10" s="28">
        <f t="shared" si="1"/>
        <v>1320</v>
      </c>
      <c r="K10" s="58"/>
      <c r="L10" s="10"/>
    </row>
    <row r="11" s="2" customFormat="1" ht="42.65" customHeight="1" spans="1:12">
      <c r="A11" s="31" t="s">
        <v>44</v>
      </c>
      <c r="B11" s="32" t="s">
        <v>233</v>
      </c>
      <c r="C11" s="33" t="s">
        <v>90</v>
      </c>
      <c r="D11" s="35"/>
      <c r="E11" s="26" t="s">
        <v>84</v>
      </c>
      <c r="F11" s="27">
        <v>23.05</v>
      </c>
      <c r="G11" s="28"/>
      <c r="H11" s="28">
        <v>85</v>
      </c>
      <c r="I11" s="28">
        <f t="shared" si="0"/>
        <v>85</v>
      </c>
      <c r="J11" s="28">
        <f t="shared" si="1"/>
        <v>1959.25</v>
      </c>
      <c r="K11" s="58"/>
      <c r="L11" s="10"/>
    </row>
    <row r="12" s="2" customFormat="1" ht="101.4" customHeight="1" spans="1:12">
      <c r="A12" s="31" t="s">
        <v>46</v>
      </c>
      <c r="B12" s="32" t="s">
        <v>234</v>
      </c>
      <c r="C12" s="33" t="s">
        <v>235</v>
      </c>
      <c r="D12" s="35"/>
      <c r="E12" s="26" t="s">
        <v>84</v>
      </c>
      <c r="F12" s="27">
        <v>4.78</v>
      </c>
      <c r="G12" s="28">
        <v>360</v>
      </c>
      <c r="H12" s="28">
        <v>120</v>
      </c>
      <c r="I12" s="28">
        <f t="shared" si="0"/>
        <v>480</v>
      </c>
      <c r="J12" s="28">
        <f t="shared" si="1"/>
        <v>2294.4</v>
      </c>
      <c r="K12" s="58"/>
      <c r="L12" s="10"/>
    </row>
    <row r="13" s="2" customFormat="1" customHeight="1" spans="1:12">
      <c r="A13" s="31" t="s">
        <v>48</v>
      </c>
      <c r="B13" s="32" t="s">
        <v>95</v>
      </c>
      <c r="C13" s="33" t="s">
        <v>236</v>
      </c>
      <c r="D13" s="35"/>
      <c r="E13" s="26" t="s">
        <v>80</v>
      </c>
      <c r="F13" s="27">
        <v>5.76</v>
      </c>
      <c r="G13" s="28">
        <v>25</v>
      </c>
      <c r="H13" s="28">
        <v>40</v>
      </c>
      <c r="I13" s="28">
        <f t="shared" si="0"/>
        <v>65</v>
      </c>
      <c r="J13" s="28">
        <f t="shared" si="1"/>
        <v>374.4</v>
      </c>
      <c r="K13" s="58"/>
      <c r="L13" s="10"/>
    </row>
    <row r="14" s="2" customFormat="1" ht="38.4" customHeight="1" spans="1:12">
      <c r="A14" s="31" t="s">
        <v>53</v>
      </c>
      <c r="B14" s="32" t="s">
        <v>237</v>
      </c>
      <c r="C14" s="33" t="s">
        <v>238</v>
      </c>
      <c r="D14" s="35"/>
      <c r="E14" s="26" t="s">
        <v>84</v>
      </c>
      <c r="F14" s="27">
        <v>13.16</v>
      </c>
      <c r="G14" s="28">
        <v>450</v>
      </c>
      <c r="H14" s="28">
        <v>150</v>
      </c>
      <c r="I14" s="28">
        <f t="shared" si="0"/>
        <v>600</v>
      </c>
      <c r="J14" s="28">
        <f t="shared" si="1"/>
        <v>7896</v>
      </c>
      <c r="K14" s="58"/>
      <c r="L14" s="10"/>
    </row>
    <row r="15" s="2" customFormat="1" customHeight="1" spans="1:12">
      <c r="A15" s="31" t="s">
        <v>55</v>
      </c>
      <c r="B15" s="32" t="s">
        <v>239</v>
      </c>
      <c r="C15" s="33" t="s">
        <v>240</v>
      </c>
      <c r="D15" s="35"/>
      <c r="E15" s="26" t="s">
        <v>84</v>
      </c>
      <c r="F15" s="27">
        <v>7.5</v>
      </c>
      <c r="G15" s="28">
        <v>300</v>
      </c>
      <c r="H15" s="28">
        <v>150</v>
      </c>
      <c r="I15" s="28">
        <f t="shared" si="0"/>
        <v>450</v>
      </c>
      <c r="J15" s="28">
        <f t="shared" si="1"/>
        <v>3375</v>
      </c>
      <c r="K15" s="58"/>
      <c r="L15" s="10"/>
    </row>
    <row r="16" s="2" customFormat="1" customHeight="1" spans="1:12">
      <c r="A16" s="31" t="s">
        <v>57</v>
      </c>
      <c r="B16" s="32" t="s">
        <v>241</v>
      </c>
      <c r="C16" s="33" t="s">
        <v>242</v>
      </c>
      <c r="D16" s="35"/>
      <c r="E16" s="26" t="s">
        <v>112</v>
      </c>
      <c r="F16" s="27">
        <v>0.13</v>
      </c>
      <c r="G16" s="28">
        <v>3800</v>
      </c>
      <c r="H16" s="28">
        <v>1500</v>
      </c>
      <c r="I16" s="28">
        <f t="shared" si="0"/>
        <v>5300</v>
      </c>
      <c r="J16" s="28">
        <f t="shared" si="1"/>
        <v>689</v>
      </c>
      <c r="K16" s="58"/>
      <c r="L16" s="10"/>
    </row>
    <row r="17" s="2" customFormat="1" ht="39" customHeight="1" spans="1:12">
      <c r="A17" s="31" t="s">
        <v>59</v>
      </c>
      <c r="B17" s="32" t="s">
        <v>243</v>
      </c>
      <c r="C17" s="33" t="s">
        <v>244</v>
      </c>
      <c r="D17" s="35"/>
      <c r="E17" s="26" t="s">
        <v>138</v>
      </c>
      <c r="F17" s="27">
        <v>32.66</v>
      </c>
      <c r="G17" s="28">
        <v>155</v>
      </c>
      <c r="H17" s="28">
        <v>35</v>
      </c>
      <c r="I17" s="28">
        <f t="shared" si="0"/>
        <v>190</v>
      </c>
      <c r="J17" s="28">
        <f t="shared" si="1"/>
        <v>6205.4</v>
      </c>
      <c r="K17" s="26" t="s">
        <v>245</v>
      </c>
      <c r="L17" s="10"/>
    </row>
    <row r="18" s="2" customFormat="1" ht="72" customHeight="1" spans="1:12">
      <c r="A18" s="31" t="s">
        <v>61</v>
      </c>
      <c r="B18" s="32" t="s">
        <v>246</v>
      </c>
      <c r="C18" s="33" t="s">
        <v>247</v>
      </c>
      <c r="D18" s="35"/>
      <c r="E18" s="26" t="s">
        <v>80</v>
      </c>
      <c r="F18" s="27">
        <v>21.6</v>
      </c>
      <c r="G18" s="28">
        <v>15</v>
      </c>
      <c r="H18" s="28">
        <v>13</v>
      </c>
      <c r="I18" s="28">
        <f t="shared" si="0"/>
        <v>28</v>
      </c>
      <c r="J18" s="28">
        <f t="shared" si="1"/>
        <v>604.8</v>
      </c>
      <c r="K18" s="58"/>
      <c r="L18" s="10"/>
    </row>
    <row r="19" s="2" customFormat="1" customHeight="1" spans="1:12">
      <c r="A19" s="29">
        <v>1.3</v>
      </c>
      <c r="B19" s="29" t="s">
        <v>131</v>
      </c>
      <c r="C19" s="30"/>
      <c r="D19" s="25"/>
      <c r="E19" s="26"/>
      <c r="F19" s="27"/>
      <c r="G19" s="28"/>
      <c r="H19" s="28"/>
      <c r="I19" s="28"/>
      <c r="J19" s="28">
        <f>SUM(J20:J23)</f>
        <v>3224</v>
      </c>
      <c r="K19" s="58"/>
      <c r="L19" s="10"/>
    </row>
    <row r="20" s="2" customFormat="1" customHeight="1" spans="1:12">
      <c r="A20" s="31" t="s">
        <v>248</v>
      </c>
      <c r="B20" s="25" t="s">
        <v>133</v>
      </c>
      <c r="C20" s="33" t="s">
        <v>134</v>
      </c>
      <c r="D20" s="32"/>
      <c r="E20" s="26" t="s">
        <v>129</v>
      </c>
      <c r="F20" s="27">
        <v>6</v>
      </c>
      <c r="G20" s="28">
        <v>70</v>
      </c>
      <c r="H20" s="28">
        <v>45</v>
      </c>
      <c r="I20" s="28">
        <f t="shared" ref="I20:I23" si="2">G20+H20</f>
        <v>115</v>
      </c>
      <c r="J20" s="28">
        <f t="shared" ref="J20:J23" si="3">I20*F20</f>
        <v>690</v>
      </c>
      <c r="K20" s="58"/>
      <c r="L20" s="10"/>
    </row>
    <row r="21" s="2" customFormat="1" customHeight="1" spans="1:12">
      <c r="A21" s="31" t="s">
        <v>249</v>
      </c>
      <c r="B21" s="25" t="s">
        <v>136</v>
      </c>
      <c r="C21" s="33" t="s">
        <v>250</v>
      </c>
      <c r="D21" s="35"/>
      <c r="E21" s="26" t="s">
        <v>138</v>
      </c>
      <c r="F21" s="27">
        <v>48</v>
      </c>
      <c r="G21" s="28">
        <v>9</v>
      </c>
      <c r="H21" s="28">
        <v>11</v>
      </c>
      <c r="I21" s="28">
        <f t="shared" si="2"/>
        <v>20</v>
      </c>
      <c r="J21" s="28">
        <f t="shared" si="3"/>
        <v>960</v>
      </c>
      <c r="K21" s="58"/>
      <c r="L21" s="10"/>
    </row>
    <row r="22" s="2" customFormat="1" customHeight="1" spans="1:12">
      <c r="A22" s="31" t="s">
        <v>251</v>
      </c>
      <c r="B22" s="25" t="s">
        <v>140</v>
      </c>
      <c r="C22" s="33" t="s">
        <v>141</v>
      </c>
      <c r="D22" s="35"/>
      <c r="E22" s="26" t="s">
        <v>138</v>
      </c>
      <c r="F22" s="27">
        <v>48</v>
      </c>
      <c r="G22" s="28">
        <v>12</v>
      </c>
      <c r="H22" s="28">
        <v>11</v>
      </c>
      <c r="I22" s="28">
        <f t="shared" si="2"/>
        <v>23</v>
      </c>
      <c r="J22" s="28">
        <f t="shared" si="3"/>
        <v>1104</v>
      </c>
      <c r="K22" s="58"/>
      <c r="L22" s="10"/>
    </row>
    <row r="23" s="2" customFormat="1" customHeight="1" spans="1:12">
      <c r="A23" s="31" t="s">
        <v>252</v>
      </c>
      <c r="B23" s="25" t="s">
        <v>146</v>
      </c>
      <c r="C23" s="33" t="s">
        <v>22</v>
      </c>
      <c r="D23" s="32"/>
      <c r="E23" s="26" t="s">
        <v>27</v>
      </c>
      <c r="F23" s="27">
        <v>1</v>
      </c>
      <c r="G23" s="28"/>
      <c r="H23" s="28">
        <v>470</v>
      </c>
      <c r="I23" s="28">
        <f t="shared" si="2"/>
        <v>470</v>
      </c>
      <c r="J23" s="28">
        <f t="shared" si="3"/>
        <v>470</v>
      </c>
      <c r="K23" s="58"/>
      <c r="L23" s="10"/>
    </row>
    <row r="24" s="2" customFormat="1" customHeight="1" spans="1:12">
      <c r="A24" s="29">
        <v>1.4</v>
      </c>
      <c r="B24" s="29" t="s">
        <v>19</v>
      </c>
      <c r="C24" s="30"/>
      <c r="D24" s="25"/>
      <c r="E24" s="26"/>
      <c r="F24" s="27"/>
      <c r="G24" s="28"/>
      <c r="H24" s="28"/>
      <c r="I24" s="28"/>
      <c r="J24" s="28">
        <f>SUM(J25:J27)</f>
        <v>6900</v>
      </c>
      <c r="K24" s="58"/>
      <c r="L24" s="10"/>
    </row>
    <row r="25" s="2" customFormat="1" ht="26.4" spans="1:12">
      <c r="A25" s="31" t="s">
        <v>253</v>
      </c>
      <c r="B25" s="32" t="s">
        <v>21</v>
      </c>
      <c r="C25" s="33" t="s">
        <v>22</v>
      </c>
      <c r="D25" s="35"/>
      <c r="E25" s="26" t="s">
        <v>23</v>
      </c>
      <c r="F25" s="27">
        <v>9</v>
      </c>
      <c r="G25" s="28"/>
      <c r="H25" s="28">
        <v>300</v>
      </c>
      <c r="I25" s="28">
        <f t="shared" ref="I25:I27" si="4">G25+H25</f>
        <v>300</v>
      </c>
      <c r="J25" s="28">
        <f t="shared" ref="J25:J27" si="5">I25*F25</f>
        <v>2700</v>
      </c>
      <c r="K25" s="58"/>
      <c r="L25" s="10"/>
    </row>
    <row r="26" s="2" customFormat="1" ht="26.4" spans="1:12">
      <c r="A26" s="31" t="s">
        <v>254</v>
      </c>
      <c r="B26" s="32" t="s">
        <v>25</v>
      </c>
      <c r="C26" s="33" t="s">
        <v>22</v>
      </c>
      <c r="D26" s="35"/>
      <c r="E26" s="26" t="s">
        <v>27</v>
      </c>
      <c r="F26" s="27">
        <v>1</v>
      </c>
      <c r="G26" s="28"/>
      <c r="H26" s="28">
        <v>1200</v>
      </c>
      <c r="I26" s="28">
        <f t="shared" si="4"/>
        <v>1200</v>
      </c>
      <c r="J26" s="28">
        <f t="shared" si="5"/>
        <v>1200</v>
      </c>
      <c r="K26" s="58"/>
      <c r="L26" s="10"/>
    </row>
    <row r="27" s="2" customFormat="1" ht="26.4" spans="1:12">
      <c r="A27" s="31" t="s">
        <v>255</v>
      </c>
      <c r="B27" s="32" t="s">
        <v>29</v>
      </c>
      <c r="C27" s="33" t="s">
        <v>22</v>
      </c>
      <c r="D27" s="32"/>
      <c r="E27" s="26" t="s">
        <v>30</v>
      </c>
      <c r="F27" s="27">
        <v>1</v>
      </c>
      <c r="G27" s="28"/>
      <c r="H27" s="28">
        <v>3000</v>
      </c>
      <c r="I27" s="28">
        <f t="shared" si="4"/>
        <v>3000</v>
      </c>
      <c r="J27" s="28">
        <f t="shared" si="5"/>
        <v>3000</v>
      </c>
      <c r="K27" s="58"/>
      <c r="L27" s="10"/>
    </row>
    <row r="28" s="2" customFormat="1" customHeight="1" spans="1:12">
      <c r="A28" s="23" t="s">
        <v>256</v>
      </c>
      <c r="B28" s="23" t="s">
        <v>148</v>
      </c>
      <c r="C28" s="24"/>
      <c r="D28" s="25"/>
      <c r="E28" s="26"/>
      <c r="F28" s="27"/>
      <c r="G28" s="28"/>
      <c r="H28" s="28"/>
      <c r="I28" s="28"/>
      <c r="J28" s="43">
        <f>J29+J35</f>
        <v>170250</v>
      </c>
      <c r="K28" s="58"/>
      <c r="L28" s="10"/>
    </row>
    <row r="29" s="2" customFormat="1" customHeight="1" spans="1:12">
      <c r="A29" s="29">
        <v>2.1</v>
      </c>
      <c r="B29" s="23" t="s">
        <v>257</v>
      </c>
      <c r="C29" s="24"/>
      <c r="D29" s="25"/>
      <c r="E29" s="26"/>
      <c r="F29" s="27"/>
      <c r="G29" s="28"/>
      <c r="H29" s="28"/>
      <c r="I29" s="28"/>
      <c r="J29" s="43">
        <f>SUM(J30:J34)</f>
        <v>154850</v>
      </c>
      <c r="K29" s="58"/>
      <c r="L29" s="10"/>
    </row>
    <row r="30" s="2" customFormat="1" ht="103" customHeight="1" spans="1:12">
      <c r="A30" s="29" t="s">
        <v>77</v>
      </c>
      <c r="B30" s="32" t="s">
        <v>258</v>
      </c>
      <c r="C30" s="33" t="s">
        <v>259</v>
      </c>
      <c r="D30" s="32" t="s">
        <v>153</v>
      </c>
      <c r="E30" s="26" t="s">
        <v>138</v>
      </c>
      <c r="F30" s="34">
        <v>250</v>
      </c>
      <c r="G30" s="28">
        <v>230</v>
      </c>
      <c r="H30" s="28">
        <v>27</v>
      </c>
      <c r="I30" s="28">
        <f t="shared" ref="I30:I34" si="6">G30+H30</f>
        <v>257</v>
      </c>
      <c r="J30" s="28">
        <f t="shared" ref="J30:J34" si="7">I30*F30</f>
        <v>64250</v>
      </c>
      <c r="K30" s="58"/>
      <c r="L30" s="10"/>
    </row>
    <row r="31" s="2" customFormat="1" ht="52.75" customHeight="1" spans="1:12">
      <c r="A31" s="29" t="s">
        <v>81</v>
      </c>
      <c r="B31" s="32" t="s">
        <v>260</v>
      </c>
      <c r="C31" s="33" t="s">
        <v>166</v>
      </c>
      <c r="D31" s="32"/>
      <c r="E31" s="26" t="s">
        <v>37</v>
      </c>
      <c r="F31" s="27">
        <v>2</v>
      </c>
      <c r="G31" s="28">
        <v>400</v>
      </c>
      <c r="H31" s="28">
        <v>400</v>
      </c>
      <c r="I31" s="28">
        <f t="shared" si="6"/>
        <v>800</v>
      </c>
      <c r="J31" s="28">
        <f t="shared" si="7"/>
        <v>1600</v>
      </c>
      <c r="K31" s="58"/>
      <c r="L31" s="10"/>
    </row>
    <row r="32" s="2" customFormat="1" ht="52.75" customHeight="1" spans="1:12">
      <c r="A32" s="29" t="s">
        <v>85</v>
      </c>
      <c r="B32" s="32" t="s">
        <v>261</v>
      </c>
      <c r="C32" s="33" t="s">
        <v>262</v>
      </c>
      <c r="D32" s="25"/>
      <c r="E32" s="26" t="s">
        <v>138</v>
      </c>
      <c r="F32" s="27">
        <v>100</v>
      </c>
      <c r="G32" s="28"/>
      <c r="H32" s="28">
        <v>50</v>
      </c>
      <c r="I32" s="28">
        <f t="shared" si="6"/>
        <v>50</v>
      </c>
      <c r="J32" s="28">
        <f t="shared" si="7"/>
        <v>5000</v>
      </c>
      <c r="K32" s="58"/>
      <c r="L32" s="10"/>
    </row>
    <row r="33" s="2" customFormat="1" ht="78" customHeight="1" spans="1:12">
      <c r="A33" s="36" t="s">
        <v>88</v>
      </c>
      <c r="B33" s="26" t="s">
        <v>263</v>
      </c>
      <c r="C33" s="37" t="s">
        <v>264</v>
      </c>
      <c r="D33" s="25"/>
      <c r="E33" s="26" t="s">
        <v>138</v>
      </c>
      <c r="F33" s="27">
        <v>100</v>
      </c>
      <c r="G33" s="28">
        <v>80</v>
      </c>
      <c r="H33" s="28">
        <v>435</v>
      </c>
      <c r="I33" s="28">
        <f t="shared" si="6"/>
        <v>515</v>
      </c>
      <c r="J33" s="28">
        <f t="shared" si="7"/>
        <v>51500</v>
      </c>
      <c r="K33" s="58"/>
      <c r="L33" s="10"/>
    </row>
    <row r="34" s="2" customFormat="1" ht="83" customHeight="1" spans="1:12">
      <c r="A34" s="36" t="s">
        <v>91</v>
      </c>
      <c r="B34" s="32" t="s">
        <v>265</v>
      </c>
      <c r="C34" s="33" t="s">
        <v>264</v>
      </c>
      <c r="D34" s="35"/>
      <c r="E34" s="26" t="s">
        <v>138</v>
      </c>
      <c r="F34" s="34">
        <v>100</v>
      </c>
      <c r="G34" s="28">
        <v>80</v>
      </c>
      <c r="H34" s="28">
        <v>245</v>
      </c>
      <c r="I34" s="28">
        <f t="shared" si="6"/>
        <v>325</v>
      </c>
      <c r="J34" s="28">
        <f t="shared" si="7"/>
        <v>32500</v>
      </c>
      <c r="K34" s="58"/>
      <c r="L34" s="10"/>
    </row>
    <row r="35" s="2" customFormat="1" customHeight="1" spans="1:12">
      <c r="A35" s="23">
        <v>2.2</v>
      </c>
      <c r="B35" s="23" t="s">
        <v>180</v>
      </c>
      <c r="C35" s="24"/>
      <c r="D35" s="25"/>
      <c r="E35" s="26"/>
      <c r="F35" s="27"/>
      <c r="G35" s="28"/>
      <c r="H35" s="28"/>
      <c r="I35" s="28"/>
      <c r="J35" s="43">
        <f>SUM(J36:J38)</f>
        <v>15400</v>
      </c>
      <c r="K35" s="58"/>
      <c r="L35" s="10"/>
    </row>
    <row r="36" s="2" customFormat="1" ht="106.75" customHeight="1" spans="1:12">
      <c r="A36" s="31" t="s">
        <v>132</v>
      </c>
      <c r="B36" s="32" t="s">
        <v>182</v>
      </c>
      <c r="C36" s="33" t="s">
        <v>183</v>
      </c>
      <c r="D36" s="32"/>
      <c r="E36" s="32" t="s">
        <v>184</v>
      </c>
      <c r="F36" s="27">
        <v>2</v>
      </c>
      <c r="G36" s="28">
        <v>1700</v>
      </c>
      <c r="H36" s="28">
        <v>1600</v>
      </c>
      <c r="I36" s="28">
        <f t="shared" ref="I36:I38" si="8">G36+H36</f>
        <v>3300</v>
      </c>
      <c r="J36" s="28">
        <f t="shared" ref="J36:J38" si="9">I36*F36</f>
        <v>6600</v>
      </c>
      <c r="K36" s="58"/>
      <c r="L36" s="10"/>
    </row>
    <row r="37" s="2" customFormat="1" ht="99.65" customHeight="1" spans="1:12">
      <c r="A37" s="31" t="s">
        <v>135</v>
      </c>
      <c r="B37" s="32" t="s">
        <v>186</v>
      </c>
      <c r="C37" s="33" t="s">
        <v>187</v>
      </c>
      <c r="D37" s="32"/>
      <c r="E37" s="32" t="s">
        <v>184</v>
      </c>
      <c r="F37" s="27">
        <v>2</v>
      </c>
      <c r="G37" s="28">
        <v>1200</v>
      </c>
      <c r="H37" s="28">
        <v>1200</v>
      </c>
      <c r="I37" s="28">
        <f t="shared" si="8"/>
        <v>2400</v>
      </c>
      <c r="J37" s="28">
        <f t="shared" si="9"/>
        <v>4800</v>
      </c>
      <c r="K37" s="58"/>
      <c r="L37" s="10"/>
    </row>
    <row r="38" s="2" customFormat="1" ht="96" customHeight="1" spans="1:12">
      <c r="A38" s="31" t="s">
        <v>139</v>
      </c>
      <c r="B38" s="32" t="s">
        <v>266</v>
      </c>
      <c r="C38" s="33" t="s">
        <v>190</v>
      </c>
      <c r="D38" s="35"/>
      <c r="E38" s="32" t="s">
        <v>184</v>
      </c>
      <c r="F38" s="27">
        <v>4</v>
      </c>
      <c r="G38" s="28">
        <v>600</v>
      </c>
      <c r="H38" s="28">
        <v>400</v>
      </c>
      <c r="I38" s="28">
        <f t="shared" si="8"/>
        <v>1000</v>
      </c>
      <c r="J38" s="28">
        <f t="shared" si="9"/>
        <v>4000</v>
      </c>
      <c r="K38" s="58"/>
      <c r="L38" s="10"/>
    </row>
    <row r="39" s="2" customFormat="1" customHeight="1" spans="1:12">
      <c r="A39" s="23" t="s">
        <v>267</v>
      </c>
      <c r="B39" s="23" t="s">
        <v>268</v>
      </c>
      <c r="C39" s="24"/>
      <c r="D39" s="25"/>
      <c r="E39" s="26"/>
      <c r="F39" s="27"/>
      <c r="G39" s="28"/>
      <c r="H39" s="28"/>
      <c r="I39" s="28"/>
      <c r="J39" s="43">
        <f>J40+J41</f>
        <v>26800</v>
      </c>
      <c r="K39" s="58"/>
      <c r="L39" s="10"/>
    </row>
    <row r="40" s="2" customFormat="1" ht="127" customHeight="1" spans="1:12">
      <c r="A40" s="31" t="s">
        <v>269</v>
      </c>
      <c r="B40" s="25" t="s">
        <v>270</v>
      </c>
      <c r="C40" s="33" t="s">
        <v>271</v>
      </c>
      <c r="D40" s="35" t="s">
        <v>272</v>
      </c>
      <c r="E40" s="26" t="s">
        <v>273</v>
      </c>
      <c r="F40" s="27">
        <v>1</v>
      </c>
      <c r="G40" s="28">
        <v>22000</v>
      </c>
      <c r="H40" s="28">
        <v>4000</v>
      </c>
      <c r="I40" s="28">
        <f>G40+H40</f>
        <v>26000</v>
      </c>
      <c r="J40" s="28">
        <f>I40*F40</f>
        <v>26000</v>
      </c>
      <c r="K40" s="58"/>
      <c r="L40" s="10"/>
    </row>
    <row r="41" s="2" customFormat="1" ht="67.75" customHeight="1" spans="1:13">
      <c r="A41" s="31" t="s">
        <v>179</v>
      </c>
      <c r="B41" s="25" t="s">
        <v>274</v>
      </c>
      <c r="C41" s="33" t="s">
        <v>275</v>
      </c>
      <c r="D41" s="35"/>
      <c r="E41" s="26" t="s">
        <v>276</v>
      </c>
      <c r="F41" s="27">
        <v>1</v>
      </c>
      <c r="G41" s="28"/>
      <c r="H41" s="28">
        <v>800</v>
      </c>
      <c r="I41" s="28">
        <f>G41+H41</f>
        <v>800</v>
      </c>
      <c r="J41" s="28">
        <f>I41*F41</f>
        <v>800</v>
      </c>
      <c r="K41" s="58"/>
      <c r="L41" s="10"/>
      <c r="M41" s="3"/>
    </row>
    <row r="42" s="3" customFormat="1" customHeight="1" spans="1:12">
      <c r="A42" s="38" t="s">
        <v>224</v>
      </c>
      <c r="B42" s="39" t="s">
        <v>277</v>
      </c>
      <c r="C42" s="39"/>
      <c r="D42" s="40"/>
      <c r="E42" s="41"/>
      <c r="F42" s="42"/>
      <c r="G42" s="43"/>
      <c r="H42" s="43"/>
      <c r="I42" s="43"/>
      <c r="J42" s="59">
        <f>J4+J28+J39</f>
        <v>518024.25</v>
      </c>
      <c r="K42" s="60"/>
      <c r="L42" s="61"/>
    </row>
    <row r="43" s="2" customFormat="1" customHeight="1" spans="1:12">
      <c r="A43" s="44" t="s">
        <v>278</v>
      </c>
      <c r="B43" s="45" t="s">
        <v>279</v>
      </c>
      <c r="C43" s="46"/>
      <c r="D43" s="47" t="s">
        <v>72</v>
      </c>
      <c r="E43" s="47">
        <v>1</v>
      </c>
      <c r="F43" s="48">
        <v>0.126</v>
      </c>
      <c r="G43" s="49"/>
      <c r="H43" s="46"/>
      <c r="I43" s="46"/>
      <c r="J43" s="59">
        <f>SUM(J44:J47)</f>
        <v>65271.0555</v>
      </c>
      <c r="K43" s="62"/>
      <c r="L43" s="10"/>
    </row>
    <row r="44" s="2" customFormat="1" customHeight="1" spans="1:12">
      <c r="A44" s="50" t="s">
        <v>280</v>
      </c>
      <c r="B44" s="51" t="s">
        <v>281</v>
      </c>
      <c r="C44" s="52" t="s">
        <v>282</v>
      </c>
      <c r="D44" s="47" t="s">
        <v>72</v>
      </c>
      <c r="E44" s="47">
        <v>1</v>
      </c>
      <c r="F44" s="53">
        <v>0.042</v>
      </c>
      <c r="G44" s="54"/>
      <c r="H44" s="46"/>
      <c r="I44" s="46"/>
      <c r="J44" s="59">
        <f>J42*F44</f>
        <v>21757.0185</v>
      </c>
      <c r="K44" s="62"/>
      <c r="L44" s="10"/>
    </row>
    <row r="45" s="2" customFormat="1" customHeight="1" spans="1:12">
      <c r="A45" s="50" t="s">
        <v>283</v>
      </c>
      <c r="B45" s="51" t="s">
        <v>284</v>
      </c>
      <c r="C45" s="52" t="s">
        <v>285</v>
      </c>
      <c r="D45" s="47" t="s">
        <v>72</v>
      </c>
      <c r="E45" s="47">
        <v>1</v>
      </c>
      <c r="F45" s="53">
        <v>0.032</v>
      </c>
      <c r="G45" s="54"/>
      <c r="H45" s="46"/>
      <c r="I45" s="46"/>
      <c r="J45" s="59">
        <f>J42*F45</f>
        <v>16576.776</v>
      </c>
      <c r="K45" s="62" t="s">
        <v>286</v>
      </c>
      <c r="L45" s="10"/>
    </row>
    <row r="46" s="2" customFormat="1" customHeight="1" spans="1:12">
      <c r="A46" s="50" t="s">
        <v>287</v>
      </c>
      <c r="B46" s="51" t="s">
        <v>288</v>
      </c>
      <c r="C46" s="52" t="s">
        <v>289</v>
      </c>
      <c r="D46" s="47" t="s">
        <v>72</v>
      </c>
      <c r="E46" s="47">
        <v>1</v>
      </c>
      <c r="F46" s="53">
        <v>0.011</v>
      </c>
      <c r="G46" s="54"/>
      <c r="H46" s="46"/>
      <c r="I46" s="46"/>
      <c r="J46" s="59">
        <f>J42*F46</f>
        <v>5698.26675</v>
      </c>
      <c r="K46" s="62"/>
      <c r="L46" s="10"/>
    </row>
    <row r="47" customHeight="1" spans="1:11">
      <c r="A47" s="50" t="s">
        <v>290</v>
      </c>
      <c r="B47" s="51" t="s">
        <v>291</v>
      </c>
      <c r="C47" s="52" t="s">
        <v>292</v>
      </c>
      <c r="D47" s="47" t="s">
        <v>72</v>
      </c>
      <c r="E47" s="47">
        <v>1</v>
      </c>
      <c r="F47" s="53">
        <v>0.041</v>
      </c>
      <c r="G47" s="54"/>
      <c r="H47" s="46"/>
      <c r="I47" s="46"/>
      <c r="J47" s="59">
        <f>J42*F47</f>
        <v>21238.99425</v>
      </c>
      <c r="K47" s="62"/>
    </row>
    <row r="48" customHeight="1" spans="1:11">
      <c r="A48" s="44" t="s">
        <v>293</v>
      </c>
      <c r="B48" s="55" t="s">
        <v>210</v>
      </c>
      <c r="C48" s="52" t="s">
        <v>294</v>
      </c>
      <c r="D48" s="47" t="s">
        <v>72</v>
      </c>
      <c r="E48" s="47">
        <v>1</v>
      </c>
      <c r="F48" s="48">
        <v>0.03</v>
      </c>
      <c r="G48" s="54"/>
      <c r="H48" s="56"/>
      <c r="I48" s="56"/>
      <c r="J48" s="63">
        <f>J42*F48</f>
        <v>15540.7275</v>
      </c>
      <c r="K48" s="62"/>
    </row>
    <row r="49" customHeight="1" spans="1:11">
      <c r="A49" s="44" t="s">
        <v>295</v>
      </c>
      <c r="B49" s="55" t="s">
        <v>214</v>
      </c>
      <c r="C49" s="52" t="s">
        <v>296</v>
      </c>
      <c r="D49" s="47" t="s">
        <v>72</v>
      </c>
      <c r="E49" s="47">
        <v>1</v>
      </c>
      <c r="F49" s="48">
        <v>0.005</v>
      </c>
      <c r="G49" s="54"/>
      <c r="H49" s="56"/>
      <c r="I49" s="56"/>
      <c r="J49" s="63">
        <f>J42*F49</f>
        <v>2590.12125</v>
      </c>
      <c r="K49" s="62"/>
    </row>
    <row r="50" customHeight="1" spans="1:11">
      <c r="A50" s="44" t="s">
        <v>297</v>
      </c>
      <c r="B50" s="55" t="s">
        <v>217</v>
      </c>
      <c r="C50" s="52" t="s">
        <v>296</v>
      </c>
      <c r="D50" s="47" t="s">
        <v>72</v>
      </c>
      <c r="E50" s="47">
        <v>1</v>
      </c>
      <c r="F50" s="48">
        <v>0.05</v>
      </c>
      <c r="G50" s="54"/>
      <c r="H50" s="56"/>
      <c r="I50" s="56"/>
      <c r="J50" s="63">
        <f>J42*F50</f>
        <v>25901.2125</v>
      </c>
      <c r="K50" s="62"/>
    </row>
    <row r="51" customHeight="1" spans="1:11">
      <c r="A51" s="44" t="s">
        <v>298</v>
      </c>
      <c r="B51" s="55" t="s">
        <v>220</v>
      </c>
      <c r="C51" s="52" t="s">
        <v>296</v>
      </c>
      <c r="D51" s="47" t="s">
        <v>72</v>
      </c>
      <c r="E51" s="47">
        <v>1</v>
      </c>
      <c r="F51" s="48">
        <v>0.09</v>
      </c>
      <c r="G51" s="49"/>
      <c r="H51" s="56"/>
      <c r="I51" s="56"/>
      <c r="J51" s="63">
        <f>F51*(J50+J49+J48+J43+J42)</f>
        <v>56459.4630075</v>
      </c>
      <c r="K51" s="62"/>
    </row>
    <row r="52" customHeight="1" spans="1:11">
      <c r="A52" s="44" t="s">
        <v>299</v>
      </c>
      <c r="B52" s="55" t="s">
        <v>300</v>
      </c>
      <c r="C52" s="51" t="s">
        <v>301</v>
      </c>
      <c r="D52" s="50" t="s">
        <v>72</v>
      </c>
      <c r="E52" s="50">
        <v>1</v>
      </c>
      <c r="F52" s="50"/>
      <c r="G52" s="50"/>
      <c r="H52" s="50"/>
      <c r="I52" s="50"/>
      <c r="J52" s="64">
        <f>J51+J50+J49+J48+J43+J42</f>
        <v>683786.8297575</v>
      </c>
      <c r="K52" s="62"/>
    </row>
  </sheetData>
  <protectedRanges>
    <protectedRange sqref="G36:H38" name="区域1_3"/>
    <protectedRange sqref="G39:H41 G6:H6 G24:I24 G25:G27 G28:H35" name="报价区域可编辑"/>
    <protectedRange sqref="G36:H38" name="区域1_3_1"/>
    <protectedRange sqref="G7:H7 G8:G11 G23 G12:H19 G21:H22" name="报价区域可编辑_1"/>
  </protectedRanges>
  <mergeCells count="1">
    <mergeCell ref="A2:K2"/>
  </mergeCells>
  <dataValidations count="1">
    <dataValidation type="list" allowBlank="1" showInputMessage="1" sqref="B65542:C65542 B131078:C131078 B196614:C196614 B262150:C262150 B327686:C327686 B393222:C393222 B458758:C458758 B524294:C524294 B589830:C589830 B655366:C655366 B720902:C720902 B786438:C786438 B851974:C851974 B917510:C917510 B983046:C983046">
      <formula1>"桥架电缆,桥架矿缆,接线端子"</formula1>
    </dataValidation>
  </dataValidations>
  <pageMargins left="0.75" right="0.75" top="1" bottom="1" header="0.5" footer="0.5"/>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3" master=""/>
  <rangeList sheetStid="2" master="">
    <arrUserId title="区域1" rangeCreator="" othersAccessPermission="edit"/>
    <arrUserId title="区域1_1" rangeCreator="" othersAccessPermission="edit"/>
    <arrUserId title="区域1_1_1" rangeCreator="" othersAccessPermission="edit"/>
    <arrUserId title="区域1_2" rangeCreator="" othersAccessPermission="edit"/>
    <arrUserId title="区域3" rangeCreator="" othersAccessPermission="edit"/>
    <arrUserId title="区域1_1_2" rangeCreator="" othersAccessPermission="edit"/>
    <arrUserId title="区域3_1" rangeCreator="" othersAccessPermission="edit"/>
    <arrUserId title="区域1_1_1_1" rangeCreator="" othersAccessPermission="edit"/>
    <arrUserId title="报价区域可编辑_1_1" rangeCreator="" othersAccessPermission="edit"/>
    <arrUserId title="报价区域可编辑_1" rangeCreator="" othersAccessPermission="edit"/>
    <arrUserId title="报价区域可编辑_1_3" rangeCreator="" othersAccessPermission="edit"/>
    <arrUserId title="报价区域可编辑_1_2" rangeCreator="" othersAccessPermission="edit"/>
    <arrUserId title="区域1_3" rangeCreator="" othersAccessPermission="edit"/>
    <arrUserId title="区域1_3_1" rangeCreator="" othersAccessPermission="edit"/>
  </rangeList>
  <rangeList sheetStid="4" master="">
    <arrUserId title="区域1_3" rangeCreator="" othersAccessPermission="edit"/>
    <arrUserId title="报价区域可编辑" rangeCreator="" othersAccessPermission="edit"/>
    <arrUserId title="区域1_3_1" rangeCreator="" othersAccessPermission="edit"/>
    <arrUserId title="报价区域可编辑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报价说明</vt:lpstr>
      <vt:lpstr>1、详细工程量 清单（低压工程）</vt:lpstr>
      <vt:lpstr>2、详细工程量 清单（高压工程）</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Wang BaoMiao</dc:creator>
  <cp:lastModifiedBy>曹光岩</cp:lastModifiedBy>
  <dcterms:created xsi:type="dcterms:W3CDTF">2022-08-16T14:59:00Z</dcterms:created>
  <cp:lastPrinted>2023-03-29T10:23:00Z</cp:lastPrinted>
  <dcterms:modified xsi:type="dcterms:W3CDTF">2025-05-13T10:23:05Z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52ADA66E6E1C4E6985D1F1CF849C7E70</vt:lpwstr>
  </property>
</Properties>
</file>